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540" windowHeight="5055" activeTab="0"/>
  </bookViews>
  <sheets>
    <sheet name="Wydatki I" sheetId="1" r:id="rId1"/>
  </sheets>
  <definedNames>
    <definedName name="_xlnm.Print_Area" localSheetId="0">'Wydatki I'!$A$1:$D$718</definedName>
    <definedName name="_xlnm.Print_Titles" localSheetId="0">'Wydatki I'!$5:$8</definedName>
  </definedNames>
  <calcPr fullCalcOnLoad="1"/>
</workbook>
</file>

<file path=xl/sharedStrings.xml><?xml version="1.0" encoding="utf-8"?>
<sst xmlns="http://schemas.openxmlformats.org/spreadsheetml/2006/main" count="738" uniqueCount="194">
  <si>
    <t>Dział</t>
  </si>
  <si>
    <t>a) wydatki bieżące</t>
  </si>
  <si>
    <t xml:space="preserve">    w tym :</t>
  </si>
  <si>
    <t xml:space="preserve"> - wynagrodzenia i pochodne od wynagrodzeń</t>
  </si>
  <si>
    <t xml:space="preserve"> - dotacje </t>
  </si>
  <si>
    <t xml:space="preserve"> - wydatki na obsługę długu jednostki samorządu 
   terytorialnego</t>
  </si>
  <si>
    <t xml:space="preserve"> - pozostałe wydatki bieżące</t>
  </si>
  <si>
    <t>b) wydatki majątkowe</t>
  </si>
  <si>
    <t>Pozostała działalność</t>
  </si>
  <si>
    <t>Drogi publiczne wojewódzkie</t>
  </si>
  <si>
    <t>Biura planowania przestrzennego</t>
  </si>
  <si>
    <t xml:space="preserve"> - wydatki z tytułu poręczeń i gwarancji udzielonych przez
   jednostkę samorządu terytorialnego</t>
  </si>
  <si>
    <t>Muzea</t>
  </si>
  <si>
    <t>Biblioteki</t>
  </si>
  <si>
    <t>Filharmonie, orkiestry, chóry i kapele</t>
  </si>
  <si>
    <t>Zadania w zakresie upowszechniania turystyki</t>
  </si>
  <si>
    <t>WYDATKI OGÓŁEM</t>
  </si>
  <si>
    <t>Rozdz.</t>
  </si>
  <si>
    <t xml:space="preserve">b) wydatki majątkowe </t>
  </si>
  <si>
    <t xml:space="preserve">Urzędy marszałkowskie </t>
  </si>
  <si>
    <t xml:space="preserve"> - pozostałe wydatki bieżące </t>
  </si>
  <si>
    <t>kwota  w  zł.</t>
  </si>
  <si>
    <t>ROLNICTWO I ŁOWIECTWO</t>
  </si>
  <si>
    <t>010</t>
  </si>
  <si>
    <t>01006</t>
  </si>
  <si>
    <t>01008</t>
  </si>
  <si>
    <t>600</t>
  </si>
  <si>
    <t>TRANSPORT I ŁĄCZNOŚĆ</t>
  </si>
  <si>
    <t>60003</t>
  </si>
  <si>
    <t>60013</t>
  </si>
  <si>
    <t>630</t>
  </si>
  <si>
    <t>63003</t>
  </si>
  <si>
    <t>710</t>
  </si>
  <si>
    <t>DZIAŁALNOŚĆ USŁUGOWA</t>
  </si>
  <si>
    <t>71003</t>
  </si>
  <si>
    <t>71012</t>
  </si>
  <si>
    <t>Ośrodki dokumentacji geodezyjnej i kartograficznej</t>
  </si>
  <si>
    <t>750</t>
  </si>
  <si>
    <t>ADMINISTRACJA PUBLICZNA</t>
  </si>
  <si>
    <t>75017</t>
  </si>
  <si>
    <t>75018</t>
  </si>
  <si>
    <t>801</t>
  </si>
  <si>
    <t>851</t>
  </si>
  <si>
    <t>85153</t>
  </si>
  <si>
    <t>85154</t>
  </si>
  <si>
    <t>85148</t>
  </si>
  <si>
    <t>853</t>
  </si>
  <si>
    <t>85332</t>
  </si>
  <si>
    <t>Wojewódzkie urzędy pracy</t>
  </si>
  <si>
    <t>921</t>
  </si>
  <si>
    <t>KULTURA I OCHRONA DZIEDZICTWA NARODOWEGO</t>
  </si>
  <si>
    <t>92105</t>
  </si>
  <si>
    <t>92108</t>
  </si>
  <si>
    <t>92109</t>
  </si>
  <si>
    <t>Domy i ośrodki kultury, świetlice i kluby</t>
  </si>
  <si>
    <t>92110</t>
  </si>
  <si>
    <t>Galerie i biura wystaw artystycznych</t>
  </si>
  <si>
    <t>92116</t>
  </si>
  <si>
    <t>92118</t>
  </si>
  <si>
    <t>92106</t>
  </si>
  <si>
    <t>926</t>
  </si>
  <si>
    <t>92605</t>
  </si>
  <si>
    <t>Zadania w zakresie kultury fizycznej i sportu</t>
  </si>
  <si>
    <t>758</t>
  </si>
  <si>
    <t>80102</t>
  </si>
  <si>
    <t>80111</t>
  </si>
  <si>
    <t>Gimnazja specjalne</t>
  </si>
  <si>
    <t>80141</t>
  </si>
  <si>
    <t>80146</t>
  </si>
  <si>
    <t>854</t>
  </si>
  <si>
    <t>EDUKACYJNA OPIEKA WYCHOWAWCZA</t>
  </si>
  <si>
    <t>85410</t>
  </si>
  <si>
    <t>80195</t>
  </si>
  <si>
    <t>75095</t>
  </si>
  <si>
    <t>Krajowe pasażerskie przewozy autobusowe</t>
  </si>
  <si>
    <t>700</t>
  </si>
  <si>
    <t>GOSPODARKA MIESZKANIOWA</t>
  </si>
  <si>
    <t>70005</t>
  </si>
  <si>
    <t>Gospodarka gruntami i nieruchomościami</t>
  </si>
  <si>
    <t>92114</t>
  </si>
  <si>
    <t>Pozostałe instytucje kultury</t>
  </si>
  <si>
    <t>92195</t>
  </si>
  <si>
    <t>85156</t>
  </si>
  <si>
    <r>
      <t xml:space="preserve"> - wynagrodzenia i pochodne od wynagrodzeń     </t>
    </r>
    <r>
      <rPr>
        <b/>
        <sz val="10"/>
        <color indexed="10"/>
        <rFont val="Arial CE"/>
        <family val="2"/>
      </rPr>
      <t xml:space="preserve"> </t>
    </r>
  </si>
  <si>
    <t>Nazwa / działu, rozdziału</t>
  </si>
  <si>
    <t xml:space="preserve">Zarządy melioracji i urządzeń wodnych      </t>
  </si>
  <si>
    <t>60001</t>
  </si>
  <si>
    <t>Krajowe pasażerskie przewozy kolejowe</t>
  </si>
  <si>
    <t xml:space="preserve">TURYSTYKA                                                </t>
  </si>
  <si>
    <t xml:space="preserve"> - wynagrodzenia i pochodne od wynagrodzeń   </t>
  </si>
  <si>
    <t xml:space="preserve">Samorządowe sejmiki województw            </t>
  </si>
  <si>
    <t xml:space="preserve">RÓŻNE ROZLICZENIA              </t>
  </si>
  <si>
    <t xml:space="preserve">OŚWIATA I WYCHOWANIE                 </t>
  </si>
  <si>
    <t>803</t>
  </si>
  <si>
    <t xml:space="preserve">Zwalczanie narkomanii                     </t>
  </si>
  <si>
    <t xml:space="preserve">Przeciwdziałanie alkoholizmowi        </t>
  </si>
  <si>
    <t xml:space="preserve">a) wydatki bieżące                             </t>
  </si>
  <si>
    <t xml:space="preserve">Regionalne ośrodki polityki społecznej        </t>
  </si>
  <si>
    <t xml:space="preserve">Pozostała działalność             </t>
  </si>
  <si>
    <t xml:space="preserve">Pozostałe zadania w zakresie kultury        </t>
  </si>
  <si>
    <t xml:space="preserve">KULTURA FIZYCZNA I SPORT             </t>
  </si>
  <si>
    <t>75818</t>
  </si>
  <si>
    <t>85111</t>
  </si>
  <si>
    <t xml:space="preserve">Szpitale ogólne         </t>
  </si>
  <si>
    <t>900</t>
  </si>
  <si>
    <t>90095</t>
  </si>
  <si>
    <t xml:space="preserve">Szkoły podstawowe specjalne               </t>
  </si>
  <si>
    <t xml:space="preserve">Rezerwy ogólne i celowe        </t>
  </si>
  <si>
    <t xml:space="preserve">a) wydatki bieżące              </t>
  </si>
  <si>
    <t>Składki na ubezpieczenie zdrowotne oraz świadczenia
 dla osób nie objętych obowiązkiem ubezpieczenia zdrowotnego</t>
  </si>
  <si>
    <t>Internaty i bursy szkolne</t>
  </si>
  <si>
    <t>01095</t>
  </si>
  <si>
    <t>Dokształcanie i doskonalenie nauczycieli</t>
  </si>
  <si>
    <t>150</t>
  </si>
  <si>
    <t>15011</t>
  </si>
  <si>
    <t>PRZETWÓRSTWO PRZEMYSŁOWE</t>
  </si>
  <si>
    <t>757</t>
  </si>
  <si>
    <t>75702</t>
  </si>
  <si>
    <t>OBSŁUGA DŁUGU PUBLICZNEGO</t>
  </si>
  <si>
    <t>80130</t>
  </si>
  <si>
    <t>80147</t>
  </si>
  <si>
    <t xml:space="preserve">a) wydatki bieżące </t>
  </si>
  <si>
    <t>01005</t>
  </si>
  <si>
    <t>Prace geodezyjno -  urządzeniowe na potrzeby rolnictwa</t>
  </si>
  <si>
    <t xml:space="preserve">Biblioteki pedagogiczne </t>
  </si>
  <si>
    <t>Zakłady kształcenia nauczycieli</t>
  </si>
  <si>
    <t>Melioracje wodne</t>
  </si>
  <si>
    <t xml:space="preserve">Szkoły zawodowe </t>
  </si>
  <si>
    <t>POZOSTAŁE ZADANIA W ZAKRESIE POLITYKI SPOŁECZNEJ</t>
  </si>
  <si>
    <t>75704</t>
  </si>
  <si>
    <t>852</t>
  </si>
  <si>
    <t>85217</t>
  </si>
  <si>
    <t>POMOC SPOŁECZNA</t>
  </si>
  <si>
    <t>60004</t>
  </si>
  <si>
    <t>Lokalny transport zbiorowy</t>
  </si>
  <si>
    <t>730</t>
  </si>
  <si>
    <t>73095</t>
  </si>
  <si>
    <t>NAUKA</t>
  </si>
  <si>
    <t>80309</t>
  </si>
  <si>
    <t>Medycyna pracy</t>
  </si>
  <si>
    <t>85415</t>
  </si>
  <si>
    <t>Pomoc materialna dla uczniów</t>
  </si>
  <si>
    <t>Rozwój przedsiębiorczości</t>
  </si>
  <si>
    <t>Obsługa papierów wartościowych, 
kredytów i pożyczek jednostek samorządu terytorialnego</t>
  </si>
  <si>
    <t>Rozliczenia z tyt poręczeń i gwarancji udzielonych przez skarb państwa lub jednostkę samorządu terytorialnego</t>
  </si>
  <si>
    <t>SZKOLNICTWO WYŻSZE</t>
  </si>
  <si>
    <t>OCHRONA ZDROWIA</t>
  </si>
  <si>
    <t>60095</t>
  </si>
  <si>
    <t xml:space="preserve">SZCZEGÓŁOWY  PODZIAŁ  WYDATKÓW </t>
  </si>
  <si>
    <t>GOSPODARKA KOMUNALNA I OCHRONA  ŚRODOWISKA</t>
  </si>
  <si>
    <t>71005</t>
  </si>
  <si>
    <t>75011</t>
  </si>
  <si>
    <t>Urzędy wojewódzkie</t>
  </si>
  <si>
    <t>01036</t>
  </si>
  <si>
    <t>Restrukturyzacja i modernizacja sektora żywnościowego oraz rozwój obszarów wiejskich</t>
  </si>
  <si>
    <t>92120</t>
  </si>
  <si>
    <t>85212</t>
  </si>
  <si>
    <t>75075</t>
  </si>
  <si>
    <t>Promocja jednostek samorządu terytorialnego</t>
  </si>
  <si>
    <t>80395</t>
  </si>
  <si>
    <t>85311</t>
  </si>
  <si>
    <t>Rehabilitacja zawodowa i społeczna osób niepełnosprawnych</t>
  </si>
  <si>
    <t>Plan na 2007 r.</t>
  </si>
  <si>
    <t>71095</t>
  </si>
  <si>
    <t>80131</t>
  </si>
  <si>
    <t>Kolegia pracowników służb społecznych</t>
  </si>
  <si>
    <t>Teatry</t>
  </si>
  <si>
    <t>75046</t>
  </si>
  <si>
    <t>Komisje egzaminacyjne</t>
  </si>
  <si>
    <t>85120</t>
  </si>
  <si>
    <t>Lecznictwo psychiatryczne</t>
  </si>
  <si>
    <t>85157</t>
  </si>
  <si>
    <t>Staże i specjalizacje medyczne</t>
  </si>
  <si>
    <t>01078</t>
  </si>
  <si>
    <t>Usuwanie skutków klęsk żywiołowych</t>
  </si>
  <si>
    <t>Pomoc materialna dla studentów i doktorantów</t>
  </si>
  <si>
    <t>Świadczenia rodzinne, zaliczka alimentacyjna oraz składki na ubezpieczenia emerytalne i rentowe z ubezpieczenia społecznego</t>
  </si>
  <si>
    <t>Ochrona zabytków i opieka nad zabytkami</t>
  </si>
  <si>
    <t>Prace geologiczne (nieinwestycyjne)</t>
  </si>
  <si>
    <t>85121</t>
  </si>
  <si>
    <t>Lecznictwo ambulatoryjne</t>
  </si>
  <si>
    <t>90001</t>
  </si>
  <si>
    <t>Gospodarka ściekowa i ochrona wód</t>
  </si>
  <si>
    <t>90019</t>
  </si>
  <si>
    <t>90020</t>
  </si>
  <si>
    <t>Wpływy i wydatki związane z gromadzeniem środków z opłat produktowych</t>
  </si>
  <si>
    <t>Wpływy i wydatki związane z gromadzeniem środków z opłat i kar za korzystanie ze środowiska</t>
  </si>
  <si>
    <t>720</t>
  </si>
  <si>
    <t>72095</t>
  </si>
  <si>
    <t>INFORMATYKA</t>
  </si>
  <si>
    <t>80120</t>
  </si>
  <si>
    <t>Licea ogólnokształcące</t>
  </si>
  <si>
    <t xml:space="preserve"> - pozostałe wydatki bieżące rezerwa celowa, w tym na:
1) podwyżki wynagrodzeń pracowników pedagogicznych i niepedagogicznych w szkołach i placówkach oświatowych w kwocie 988.067,-zł,
2) odprawy emerytalne pracowników pedagogicznych w szkołach i placówkach oświatowych w kwocie 609.636,-zł, 
3)  stypendia dla słuchaczy osiągających najlepsze wyniki w nauce oraz znajdujących się w trudnych warunkach materialnych, uczących się w szkołach i placówkach oświatowych w kwocie 400.000,-zł,
4) wydatki związane z uczestnictwem w projekcie Program Sąsiedztwa INTERREG IIIA/TACIS CBC Polska-Białoruś-Ukraina - 280.000,- zł,
Rezerwa ogólna w kwocie 2.850.000,-zł.</t>
  </si>
  <si>
    <t>Załącznik Nr 2 
do  Uchwały Nr VI/67/07
Sejmiku Województwa Podkarpackiego w Rzeszowie 
z dnia 26 marca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</si>
</sst>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b/>
      <sz val="14"/>
      <name val="Arial"/>
      <family val="2"/>
    </font>
    <font>
      <i/>
      <sz val="8"/>
      <name val="Arial"/>
      <family val="2"/>
    </font>
    <font>
      <sz val="12"/>
      <color indexed="10"/>
      <name val="Arial CE"/>
      <family val="0"/>
    </font>
    <font>
      <sz val="12"/>
      <color indexed="12"/>
      <name val="Arial CE"/>
      <family val="0"/>
    </font>
    <font>
      <sz val="12"/>
      <color indexed="21"/>
      <name val="Arial CE"/>
      <family val="0"/>
    </font>
    <font>
      <sz val="12"/>
      <color indexed="61"/>
      <name val="Arial CE"/>
      <family val="0"/>
    </font>
    <font>
      <sz val="12"/>
      <name val="Arial CE"/>
      <family val="0"/>
    </font>
    <font>
      <sz val="12"/>
      <color indexed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2" fillId="2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49" fontId="2" fillId="2" borderId="14" xfId="0" applyNumberFormat="1" applyFont="1" applyFill="1" applyBorder="1" applyAlignment="1">
      <alignment/>
    </xf>
    <xf numFmtId="0" fontId="2" fillId="2" borderId="14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2" borderId="14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2" fillId="2" borderId="16" xfId="0" applyNumberFormat="1" applyFont="1" applyFill="1" applyBorder="1" applyAlignment="1">
      <alignment horizontal="center" vertical="top"/>
    </xf>
    <xf numFmtId="49" fontId="2" fillId="2" borderId="17" xfId="0" applyNumberFormat="1" applyFont="1" applyFill="1" applyBorder="1" applyAlignment="1">
      <alignment horizontal="center" vertical="top"/>
    </xf>
    <xf numFmtId="0" fontId="2" fillId="2" borderId="18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 vertical="top"/>
    </xf>
    <xf numFmtId="49" fontId="0" fillId="0" borderId="19" xfId="0" applyNumberFormat="1" applyFont="1" applyBorder="1" applyAlignment="1">
      <alignment/>
    </xf>
    <xf numFmtId="49" fontId="2" fillId="2" borderId="20" xfId="0" applyNumberFormat="1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3" borderId="22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3" fontId="0" fillId="0" borderId="23" xfId="0" applyNumberFormat="1" applyFont="1" applyBorder="1" applyAlignment="1">
      <alignment horizontal="right" vertical="center"/>
    </xf>
    <xf numFmtId="3" fontId="1" fillId="3" borderId="24" xfId="0" applyNumberFormat="1" applyFont="1" applyFill="1" applyBorder="1" applyAlignment="1">
      <alignment horizontal="right" vertical="center"/>
    </xf>
    <xf numFmtId="3" fontId="0" fillId="2" borderId="25" xfId="0" applyNumberFormat="1" applyFont="1" applyFill="1" applyBorder="1" applyAlignment="1">
      <alignment horizontal="right" vertical="center"/>
    </xf>
    <xf numFmtId="3" fontId="0" fillId="2" borderId="2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0" fontId="2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4" borderId="13" xfId="0" applyFont="1" applyFill="1" applyBorder="1" applyAlignment="1">
      <alignment/>
    </xf>
    <xf numFmtId="49" fontId="2" fillId="0" borderId="28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/>
    </xf>
    <xf numFmtId="0" fontId="2" fillId="0" borderId="29" xfId="0" applyFont="1" applyBorder="1" applyAlignment="1" applyProtection="1">
      <alignment vertical="center"/>
      <protection/>
    </xf>
    <xf numFmtId="49" fontId="2" fillId="2" borderId="6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horizontal="left" vertical="center" wrapText="1"/>
    </xf>
    <xf numFmtId="0" fontId="2" fillId="2" borderId="14" xfId="0" applyFont="1" applyFill="1" applyBorder="1" applyAlignment="1" applyProtection="1">
      <alignment vertical="center"/>
      <protection/>
    </xf>
    <xf numFmtId="49" fontId="2" fillId="2" borderId="5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13" xfId="0" applyFont="1" applyFill="1" applyBorder="1" applyAlignment="1">
      <alignment wrapText="1"/>
    </xf>
    <xf numFmtId="49" fontId="2" fillId="2" borderId="7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0" fillId="4" borderId="5" xfId="0" applyNumberFormat="1" applyFont="1" applyFill="1" applyBorder="1" applyAlignment="1">
      <alignment horizontal="right" vertical="center"/>
    </xf>
    <xf numFmtId="49" fontId="2" fillId="2" borderId="3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13" xfId="0" applyFont="1" applyBorder="1" applyAlignment="1">
      <alignment vertical="center" wrapText="1"/>
    </xf>
    <xf numFmtId="49" fontId="0" fillId="0" borderId="4" xfId="0" applyNumberFormat="1" applyFont="1" applyFill="1" applyBorder="1" applyAlignment="1">
      <alignment horizontal="center" vertical="top"/>
    </xf>
    <xf numFmtId="0" fontId="1" fillId="3" borderId="33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0" fontId="1" fillId="3" borderId="35" xfId="0" applyFont="1" applyFill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49" fontId="0" fillId="0" borderId="37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49" fontId="0" fillId="0" borderId="8" xfId="0" applyNumberFormat="1" applyBorder="1" applyAlignment="1">
      <alignment horizontal="center" vertical="top"/>
    </xf>
    <xf numFmtId="0" fontId="0" fillId="0" borderId="26" xfId="0" applyBorder="1" applyAlignment="1">
      <alignment horizontal="center"/>
    </xf>
    <xf numFmtId="3" fontId="0" fillId="0" borderId="22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9"/>
  <sheetViews>
    <sheetView showGridLines="0" tabSelected="1" view="pageBreakPreview" zoomScale="90" zoomScaleNormal="80" zoomScaleSheetLayoutView="90" workbookViewId="0" topLeftCell="B1">
      <pane xSplit="14955" topLeftCell="L2" activePane="topLeft" state="split"/>
      <selection pane="topLeft" activeCell="A3" sqref="A3:D3"/>
      <selection pane="topRight" activeCell="L62" sqref="L62"/>
    </sheetView>
  </sheetViews>
  <sheetFormatPr defaultColWidth="9.00390625" defaultRowHeight="12.75"/>
  <cols>
    <col min="1" max="1" width="8.00390625" style="0" customWidth="1"/>
    <col min="2" max="2" width="8.125" style="0" bestFit="1" customWidth="1"/>
    <col min="3" max="3" width="60.75390625" style="0" customWidth="1"/>
    <col min="4" max="4" width="17.75390625" style="0" customWidth="1"/>
    <col min="5" max="5" width="4.125" style="0" customWidth="1"/>
    <col min="6" max="6" width="15.125" style="36" customWidth="1"/>
    <col min="7" max="7" width="5.125" style="0" customWidth="1"/>
    <col min="8" max="8" width="17.125" style="0" customWidth="1"/>
    <col min="9" max="9" width="3.75390625" style="0" customWidth="1"/>
    <col min="11" max="11" width="9.875" style="0" bestFit="1" customWidth="1"/>
  </cols>
  <sheetData>
    <row r="1" spans="1:4" ht="82.5" customHeight="1">
      <c r="A1" s="37"/>
      <c r="B1" s="49"/>
      <c r="C1" s="118" t="s">
        <v>193</v>
      </c>
      <c r="D1" s="118"/>
    </row>
    <row r="2" spans="1:4" ht="12" customHeight="1">
      <c r="A2" s="37"/>
      <c r="B2" s="37"/>
      <c r="C2" s="37"/>
      <c r="D2" s="47"/>
    </row>
    <row r="3" spans="1:4" ht="18.75" customHeight="1">
      <c r="A3" s="143" t="s">
        <v>148</v>
      </c>
      <c r="B3" s="143"/>
      <c r="C3" s="143"/>
      <c r="D3" s="143"/>
    </row>
    <row r="4" spans="1:8" ht="15" customHeight="1" thickBot="1">
      <c r="A4" s="48"/>
      <c r="B4" s="48"/>
      <c r="C4" s="145"/>
      <c r="D4" s="145"/>
      <c r="E4" s="36"/>
      <c r="G4" s="36"/>
      <c r="H4" s="36"/>
    </row>
    <row r="5" spans="1:8" ht="21" customHeight="1">
      <c r="A5" s="135" t="s">
        <v>0</v>
      </c>
      <c r="B5" s="138" t="s">
        <v>17</v>
      </c>
      <c r="C5" s="132" t="s">
        <v>84</v>
      </c>
      <c r="D5" s="130" t="s">
        <v>162</v>
      </c>
      <c r="E5" s="36"/>
      <c r="G5" s="36"/>
      <c r="H5" s="36"/>
    </row>
    <row r="6" spans="1:8" ht="48.75" customHeight="1" thickBot="1">
      <c r="A6" s="136"/>
      <c r="B6" s="139"/>
      <c r="C6" s="133"/>
      <c r="D6" s="131"/>
      <c r="E6" s="36"/>
      <c r="G6" s="36"/>
      <c r="H6" s="36"/>
    </row>
    <row r="7" spans="1:4" ht="13.5" thickBot="1">
      <c r="A7" s="137"/>
      <c r="B7" s="140"/>
      <c r="C7" s="134"/>
      <c r="D7" s="1" t="s">
        <v>21</v>
      </c>
    </row>
    <row r="8" spans="1:4" ht="13.5" thickBot="1">
      <c r="A8" s="2">
        <v>1</v>
      </c>
      <c r="B8" s="3">
        <v>2</v>
      </c>
      <c r="C8" s="3">
        <v>3</v>
      </c>
      <c r="D8" s="38">
        <v>4</v>
      </c>
    </row>
    <row r="9" spans="1:4" ht="12.75">
      <c r="A9" s="30" t="s">
        <v>23</v>
      </c>
      <c r="B9" s="31"/>
      <c r="C9" s="32" t="s">
        <v>22</v>
      </c>
      <c r="D9" s="45">
        <f>SUM(D10,D20,D30,D60+D40+D50)</f>
        <v>43175492</v>
      </c>
    </row>
    <row r="10" spans="1:4" ht="12.75" customHeight="1">
      <c r="A10" s="99"/>
      <c r="B10" s="94" t="s">
        <v>122</v>
      </c>
      <c r="C10" s="52" t="s">
        <v>123</v>
      </c>
      <c r="D10" s="41">
        <f>SUM(D11,D19)</f>
        <v>30000</v>
      </c>
    </row>
    <row r="11" spans="1:4" ht="12.75">
      <c r="A11" s="100"/>
      <c r="B11" s="141"/>
      <c r="C11" s="51" t="s">
        <v>1</v>
      </c>
      <c r="D11" s="39">
        <f>SUM(D13:D18)</f>
        <v>30000</v>
      </c>
    </row>
    <row r="12" spans="1:4" ht="12.75">
      <c r="A12" s="100"/>
      <c r="B12" s="141"/>
      <c r="C12" s="16" t="s">
        <v>2</v>
      </c>
      <c r="D12" s="39"/>
    </row>
    <row r="13" spans="1:4" ht="12.75">
      <c r="A13" s="100"/>
      <c r="B13" s="141"/>
      <c r="C13" s="17" t="s">
        <v>83</v>
      </c>
      <c r="D13" s="39"/>
    </row>
    <row r="14" spans="1:4" ht="12.75">
      <c r="A14" s="100"/>
      <c r="B14" s="141"/>
      <c r="C14" s="17" t="s">
        <v>4</v>
      </c>
      <c r="D14" s="39"/>
    </row>
    <row r="15" spans="1:4" ht="12.75">
      <c r="A15" s="100"/>
      <c r="B15" s="141"/>
      <c r="C15" s="97" t="s">
        <v>5</v>
      </c>
      <c r="D15" s="123"/>
    </row>
    <row r="16" spans="1:4" ht="12.75">
      <c r="A16" s="100"/>
      <c r="B16" s="141"/>
      <c r="C16" s="97"/>
      <c r="D16" s="124"/>
    </row>
    <row r="17" spans="1:4" ht="25.5">
      <c r="A17" s="100"/>
      <c r="B17" s="141"/>
      <c r="C17" s="19" t="s">
        <v>11</v>
      </c>
      <c r="D17" s="39"/>
    </row>
    <row r="18" spans="1:4" ht="12.75">
      <c r="A18" s="100"/>
      <c r="B18" s="141"/>
      <c r="C18" s="17" t="s">
        <v>6</v>
      </c>
      <c r="D18" s="39">
        <v>30000</v>
      </c>
    </row>
    <row r="19" spans="1:4" ht="12.75">
      <c r="A19" s="101"/>
      <c r="B19" s="142"/>
      <c r="C19" s="20" t="s">
        <v>7</v>
      </c>
      <c r="D19" s="39"/>
    </row>
    <row r="20" spans="1:4" ht="12.75" customHeight="1">
      <c r="A20" s="89"/>
      <c r="B20" s="98" t="s">
        <v>24</v>
      </c>
      <c r="C20" s="21" t="s">
        <v>85</v>
      </c>
      <c r="D20" s="41">
        <f>SUM(D21,D29)</f>
        <v>8673000</v>
      </c>
    </row>
    <row r="21" spans="1:4" ht="12.75">
      <c r="A21" s="89"/>
      <c r="B21" s="98"/>
      <c r="C21" s="16" t="s">
        <v>1</v>
      </c>
      <c r="D21" s="39">
        <f>SUM(D23:D28)</f>
        <v>8523000</v>
      </c>
    </row>
    <row r="22" spans="1:4" ht="12.75">
      <c r="A22" s="89"/>
      <c r="B22" s="98"/>
      <c r="C22" s="16" t="s">
        <v>2</v>
      </c>
      <c r="D22" s="39"/>
    </row>
    <row r="23" spans="1:4" ht="12.75">
      <c r="A23" s="89"/>
      <c r="B23" s="98"/>
      <c r="C23" s="17" t="s">
        <v>3</v>
      </c>
      <c r="D23" s="39">
        <v>7014000</v>
      </c>
    </row>
    <row r="24" spans="1:4" ht="12.75">
      <c r="A24" s="89"/>
      <c r="B24" s="98"/>
      <c r="C24" s="17" t="s">
        <v>4</v>
      </c>
      <c r="D24" s="39"/>
    </row>
    <row r="25" spans="1:4" ht="12.75">
      <c r="A25" s="89"/>
      <c r="B25" s="98"/>
      <c r="C25" s="97" t="s">
        <v>5</v>
      </c>
      <c r="D25" s="123"/>
    </row>
    <row r="26" spans="1:4" ht="12.75">
      <c r="A26" s="89"/>
      <c r="B26" s="98"/>
      <c r="C26" s="97"/>
      <c r="D26" s="124"/>
    </row>
    <row r="27" spans="1:4" ht="25.5">
      <c r="A27" s="89"/>
      <c r="B27" s="98"/>
      <c r="C27" s="19" t="s">
        <v>11</v>
      </c>
      <c r="D27" s="39"/>
    </row>
    <row r="28" spans="1:4" ht="12.75">
      <c r="A28" s="89"/>
      <c r="B28" s="98"/>
      <c r="C28" s="17" t="s">
        <v>6</v>
      </c>
      <c r="D28" s="39">
        <v>1509000</v>
      </c>
    </row>
    <row r="29" spans="1:4" ht="12.75">
      <c r="A29" s="89"/>
      <c r="B29" s="98"/>
      <c r="C29" s="20" t="s">
        <v>7</v>
      </c>
      <c r="D29" s="39">
        <v>150000</v>
      </c>
    </row>
    <row r="30" spans="1:4" ht="12.75" customHeight="1">
      <c r="A30" s="102"/>
      <c r="B30" s="98" t="s">
        <v>25</v>
      </c>
      <c r="C30" s="21" t="s">
        <v>126</v>
      </c>
      <c r="D30" s="41">
        <f>SUM(D31,D39)</f>
        <v>33355212</v>
      </c>
    </row>
    <row r="31" spans="1:4" ht="12.75">
      <c r="A31" s="102"/>
      <c r="B31" s="98"/>
      <c r="C31" s="16" t="s">
        <v>1</v>
      </c>
      <c r="D31" s="39">
        <f>SUM(D33:D38)</f>
        <v>5540000</v>
      </c>
    </row>
    <row r="32" spans="1:4" ht="12.75">
      <c r="A32" s="102"/>
      <c r="B32" s="98"/>
      <c r="C32" s="16" t="s">
        <v>2</v>
      </c>
      <c r="D32" s="39"/>
    </row>
    <row r="33" spans="1:4" ht="12.75">
      <c r="A33" s="102"/>
      <c r="B33" s="98"/>
      <c r="C33" s="17" t="s">
        <v>3</v>
      </c>
      <c r="D33" s="39"/>
    </row>
    <row r="34" spans="1:4" ht="12.75">
      <c r="A34" s="102"/>
      <c r="B34" s="98"/>
      <c r="C34" s="17" t="s">
        <v>4</v>
      </c>
      <c r="D34" s="39"/>
    </row>
    <row r="35" spans="1:4" ht="12.75">
      <c r="A35" s="102"/>
      <c r="B35" s="98"/>
      <c r="C35" s="97" t="s">
        <v>5</v>
      </c>
      <c r="D35" s="123"/>
    </row>
    <row r="36" spans="1:4" ht="12.75">
      <c r="A36" s="102"/>
      <c r="B36" s="98"/>
      <c r="C36" s="97"/>
      <c r="D36" s="124"/>
    </row>
    <row r="37" spans="1:4" ht="25.5">
      <c r="A37" s="102"/>
      <c r="B37" s="98"/>
      <c r="C37" s="19" t="s">
        <v>11</v>
      </c>
      <c r="D37" s="39"/>
    </row>
    <row r="38" spans="1:4" ht="12.75" customHeight="1">
      <c r="A38" s="102"/>
      <c r="B38" s="98"/>
      <c r="C38" s="17" t="s">
        <v>6</v>
      </c>
      <c r="D38" s="39">
        <v>5540000</v>
      </c>
    </row>
    <row r="39" spans="1:4" ht="12.75" customHeight="1">
      <c r="A39" s="102"/>
      <c r="B39" s="98"/>
      <c r="C39" s="20" t="s">
        <v>7</v>
      </c>
      <c r="D39" s="39">
        <f>26085000+1730212</f>
        <v>27815212</v>
      </c>
    </row>
    <row r="40" spans="1:4" ht="24.75" customHeight="1">
      <c r="A40" s="107"/>
      <c r="B40" s="98" t="s">
        <v>153</v>
      </c>
      <c r="C40" s="22" t="s">
        <v>154</v>
      </c>
      <c r="D40" s="41">
        <f>SUM(D41,D49)</f>
        <v>769280</v>
      </c>
    </row>
    <row r="41" spans="1:4" ht="12.75">
      <c r="A41" s="108"/>
      <c r="B41" s="98"/>
      <c r="C41" s="16" t="s">
        <v>1</v>
      </c>
      <c r="D41" s="39">
        <f>SUM(D43:D48)</f>
        <v>740280</v>
      </c>
    </row>
    <row r="42" spans="1:4" ht="12.75">
      <c r="A42" s="108"/>
      <c r="B42" s="98"/>
      <c r="C42" s="16" t="s">
        <v>2</v>
      </c>
      <c r="D42" s="39"/>
    </row>
    <row r="43" spans="1:4" ht="12.75">
      <c r="A43" s="108"/>
      <c r="B43" s="98"/>
      <c r="C43" s="17" t="s">
        <v>3</v>
      </c>
      <c r="D43" s="39">
        <v>610755</v>
      </c>
    </row>
    <row r="44" spans="1:4" ht="12.75">
      <c r="A44" s="108"/>
      <c r="B44" s="98"/>
      <c r="C44" s="17" t="s">
        <v>4</v>
      </c>
      <c r="D44" s="39"/>
    </row>
    <row r="45" spans="1:4" ht="12.75">
      <c r="A45" s="108"/>
      <c r="B45" s="98"/>
      <c r="C45" s="97" t="s">
        <v>5</v>
      </c>
      <c r="D45" s="123"/>
    </row>
    <row r="46" spans="1:4" ht="12.75">
      <c r="A46" s="108"/>
      <c r="B46" s="98"/>
      <c r="C46" s="97"/>
      <c r="D46" s="124"/>
    </row>
    <row r="47" spans="1:4" ht="25.5">
      <c r="A47" s="108"/>
      <c r="B47" s="98"/>
      <c r="C47" s="19" t="s">
        <v>11</v>
      </c>
      <c r="D47" s="39"/>
    </row>
    <row r="48" spans="1:4" ht="12.75">
      <c r="A48" s="108"/>
      <c r="B48" s="98"/>
      <c r="C48" s="17" t="s">
        <v>6</v>
      </c>
      <c r="D48" s="39">
        <f>69245+60280</f>
        <v>129525</v>
      </c>
    </row>
    <row r="49" spans="1:4" ht="12.75">
      <c r="A49" s="109"/>
      <c r="B49" s="98"/>
      <c r="C49" s="20" t="s">
        <v>7</v>
      </c>
      <c r="D49" s="39">
        <v>29000</v>
      </c>
    </row>
    <row r="50" spans="1:4" ht="12.75" customHeight="1">
      <c r="A50" s="107"/>
      <c r="B50" s="98" t="s">
        <v>173</v>
      </c>
      <c r="C50" s="22" t="s">
        <v>174</v>
      </c>
      <c r="D50" s="41">
        <f>SUM(D51,D59)</f>
        <v>198000</v>
      </c>
    </row>
    <row r="51" spans="1:4" ht="12.75" customHeight="1">
      <c r="A51" s="108"/>
      <c r="B51" s="98"/>
      <c r="C51" s="16" t="s">
        <v>1</v>
      </c>
      <c r="D51" s="39">
        <f>SUM(D53:D58)</f>
        <v>198000</v>
      </c>
    </row>
    <row r="52" spans="1:4" ht="12.75" customHeight="1">
      <c r="A52" s="108"/>
      <c r="B52" s="98"/>
      <c r="C52" s="16" t="s">
        <v>2</v>
      </c>
      <c r="D52" s="39"/>
    </row>
    <row r="53" spans="1:4" ht="12.75" customHeight="1">
      <c r="A53" s="108"/>
      <c r="B53" s="98"/>
      <c r="C53" s="17" t="s">
        <v>3</v>
      </c>
      <c r="D53" s="39"/>
    </row>
    <row r="54" spans="1:4" ht="12.75" customHeight="1">
      <c r="A54" s="108"/>
      <c r="B54" s="98"/>
      <c r="C54" s="17" t="s">
        <v>4</v>
      </c>
      <c r="D54" s="39"/>
    </row>
    <row r="55" spans="1:4" ht="12.75" customHeight="1">
      <c r="A55" s="108"/>
      <c r="B55" s="98"/>
      <c r="C55" s="97" t="s">
        <v>5</v>
      </c>
      <c r="D55" s="123"/>
    </row>
    <row r="56" spans="1:4" ht="12.75" customHeight="1">
      <c r="A56" s="108"/>
      <c r="B56" s="98"/>
      <c r="C56" s="97"/>
      <c r="D56" s="124"/>
    </row>
    <row r="57" spans="1:4" ht="22.5" customHeight="1">
      <c r="A57" s="108"/>
      <c r="B57" s="98"/>
      <c r="C57" s="19" t="s">
        <v>11</v>
      </c>
      <c r="D57" s="39"/>
    </row>
    <row r="58" spans="1:4" ht="12.75" customHeight="1">
      <c r="A58" s="108"/>
      <c r="B58" s="98"/>
      <c r="C58" s="17" t="s">
        <v>6</v>
      </c>
      <c r="D58" s="39">
        <v>198000</v>
      </c>
    </row>
    <row r="59" spans="1:4" ht="12.75" customHeight="1">
      <c r="A59" s="109"/>
      <c r="B59" s="98"/>
      <c r="C59" s="20" t="s">
        <v>7</v>
      </c>
      <c r="D59" s="39"/>
    </row>
    <row r="60" spans="1:4" ht="12.75" customHeight="1">
      <c r="A60" s="107"/>
      <c r="B60" s="98" t="s">
        <v>111</v>
      </c>
      <c r="C60" s="22" t="s">
        <v>8</v>
      </c>
      <c r="D60" s="41">
        <f>SUM(D61,D69)</f>
        <v>150000</v>
      </c>
    </row>
    <row r="61" spans="1:4" ht="12.75" customHeight="1">
      <c r="A61" s="108"/>
      <c r="B61" s="98"/>
      <c r="C61" s="16" t="s">
        <v>1</v>
      </c>
      <c r="D61" s="39">
        <f>SUM(D63:D68)</f>
        <v>150000</v>
      </c>
    </row>
    <row r="62" spans="1:4" ht="12.75" customHeight="1">
      <c r="A62" s="108"/>
      <c r="B62" s="98"/>
      <c r="C62" s="16" t="s">
        <v>2</v>
      </c>
      <c r="D62" s="39"/>
    </row>
    <row r="63" spans="1:4" ht="12.75" customHeight="1">
      <c r="A63" s="108"/>
      <c r="B63" s="98"/>
      <c r="C63" s="17" t="s">
        <v>3</v>
      </c>
      <c r="D63" s="39"/>
    </row>
    <row r="64" spans="1:4" ht="12.75" customHeight="1">
      <c r="A64" s="108"/>
      <c r="B64" s="98"/>
      <c r="C64" s="17" t="s">
        <v>4</v>
      </c>
      <c r="D64" s="39">
        <f>50000-50000</f>
        <v>0</v>
      </c>
    </row>
    <row r="65" spans="1:4" ht="12.75" customHeight="1">
      <c r="A65" s="108"/>
      <c r="B65" s="98"/>
      <c r="C65" s="97" t="s">
        <v>5</v>
      </c>
      <c r="D65" s="123"/>
    </row>
    <row r="66" spans="1:4" ht="12.75" customHeight="1">
      <c r="A66" s="108"/>
      <c r="B66" s="98"/>
      <c r="C66" s="97"/>
      <c r="D66" s="124"/>
    </row>
    <row r="67" spans="1:4" ht="22.5" customHeight="1">
      <c r="A67" s="108"/>
      <c r="B67" s="98"/>
      <c r="C67" s="19" t="s">
        <v>11</v>
      </c>
      <c r="D67" s="39"/>
    </row>
    <row r="68" spans="1:4" ht="12.75" customHeight="1">
      <c r="A68" s="108"/>
      <c r="B68" s="98"/>
      <c r="C68" s="17" t="s">
        <v>6</v>
      </c>
      <c r="D68" s="39">
        <f>100000+50000</f>
        <v>150000</v>
      </c>
    </row>
    <row r="69" spans="1:4" ht="12.75" customHeight="1">
      <c r="A69" s="109"/>
      <c r="B69" s="98"/>
      <c r="C69" s="20" t="s">
        <v>7</v>
      </c>
      <c r="D69" s="39"/>
    </row>
    <row r="70" spans="1:6" s="13" customFormat="1" ht="12.75" customHeight="1">
      <c r="A70" s="66" t="s">
        <v>113</v>
      </c>
      <c r="B70" s="5"/>
      <c r="C70" s="61" t="s">
        <v>115</v>
      </c>
      <c r="D70" s="46">
        <f>SUM(D71)</f>
        <v>14048892</v>
      </c>
      <c r="F70" s="63"/>
    </row>
    <row r="71" spans="1:4" ht="12.75">
      <c r="A71" s="103"/>
      <c r="B71" s="94" t="s">
        <v>114</v>
      </c>
      <c r="C71" s="57" t="s">
        <v>142</v>
      </c>
      <c r="D71" s="41">
        <f>SUM(D72,D80)</f>
        <v>14048892</v>
      </c>
    </row>
    <row r="72" spans="1:4" ht="12.75">
      <c r="A72" s="104"/>
      <c r="B72" s="95"/>
      <c r="C72" s="51" t="s">
        <v>1</v>
      </c>
      <c r="D72" s="39">
        <f>SUM(D73:D79)</f>
        <v>9485745</v>
      </c>
    </row>
    <row r="73" spans="1:4" ht="12.75">
      <c r="A73" s="104"/>
      <c r="B73" s="95"/>
      <c r="C73" s="16" t="s">
        <v>2</v>
      </c>
      <c r="D73" s="39"/>
    </row>
    <row r="74" spans="1:4" ht="12.75">
      <c r="A74" s="104"/>
      <c r="B74" s="95"/>
      <c r="C74" s="17" t="s">
        <v>3</v>
      </c>
      <c r="D74" s="39"/>
    </row>
    <row r="75" spans="1:4" ht="12.75">
      <c r="A75" s="104"/>
      <c r="B75" s="95"/>
      <c r="C75" s="17" t="s">
        <v>4</v>
      </c>
      <c r="D75" s="39">
        <f>7331097+2154648</f>
        <v>9485745</v>
      </c>
    </row>
    <row r="76" spans="1:4" ht="12.75">
      <c r="A76" s="104"/>
      <c r="B76" s="95"/>
      <c r="C76" s="97" t="s">
        <v>5</v>
      </c>
      <c r="D76" s="123"/>
    </row>
    <row r="77" spans="1:4" ht="12.75">
      <c r="A77" s="104"/>
      <c r="B77" s="95"/>
      <c r="C77" s="97"/>
      <c r="D77" s="124"/>
    </row>
    <row r="78" spans="1:4" ht="25.5">
      <c r="A78" s="104"/>
      <c r="B78" s="95"/>
      <c r="C78" s="19" t="s">
        <v>11</v>
      </c>
      <c r="D78" s="39"/>
    </row>
    <row r="79" spans="1:4" ht="12.75" customHeight="1">
      <c r="A79" s="104"/>
      <c r="B79" s="95"/>
      <c r="C79" s="17" t="s">
        <v>6</v>
      </c>
      <c r="D79" s="39"/>
    </row>
    <row r="80" spans="1:4" ht="12.75" customHeight="1">
      <c r="A80" s="105"/>
      <c r="B80" s="96"/>
      <c r="C80" s="20" t="s">
        <v>7</v>
      </c>
      <c r="D80" s="39">
        <f>3535150+1027997</f>
        <v>4563147</v>
      </c>
    </row>
    <row r="81" spans="1:4" ht="12.75" customHeight="1">
      <c r="A81" s="4" t="s">
        <v>26</v>
      </c>
      <c r="B81" s="5"/>
      <c r="C81" s="23" t="s">
        <v>27</v>
      </c>
      <c r="D81" s="46">
        <f>SUM(D82,D92,D112,D102,D122,)</f>
        <v>182349503</v>
      </c>
    </row>
    <row r="82" spans="1:4" ht="12.75" customHeight="1">
      <c r="A82" s="91"/>
      <c r="B82" s="98" t="s">
        <v>86</v>
      </c>
      <c r="C82" s="21" t="s">
        <v>87</v>
      </c>
      <c r="D82" s="41">
        <f>SUM(D83,D91)</f>
        <v>32431986</v>
      </c>
    </row>
    <row r="83" spans="1:4" ht="12.75">
      <c r="A83" s="92"/>
      <c r="B83" s="98"/>
      <c r="C83" s="16" t="s">
        <v>1</v>
      </c>
      <c r="D83" s="39">
        <f>SUM(D85:D90)</f>
        <v>32431986</v>
      </c>
    </row>
    <row r="84" spans="1:4" ht="12.75">
      <c r="A84" s="92"/>
      <c r="B84" s="98"/>
      <c r="C84" s="16" t="s">
        <v>2</v>
      </c>
      <c r="D84" s="39"/>
    </row>
    <row r="85" spans="1:4" ht="12.75">
      <c r="A85" s="92"/>
      <c r="B85" s="98"/>
      <c r="C85" s="17" t="s">
        <v>3</v>
      </c>
      <c r="D85" s="39"/>
    </row>
    <row r="86" spans="1:4" ht="12.75">
      <c r="A86" s="92"/>
      <c r="B86" s="98"/>
      <c r="C86" s="17" t="s">
        <v>4</v>
      </c>
      <c r="D86" s="39">
        <f>27000000+5030000</f>
        <v>32030000</v>
      </c>
    </row>
    <row r="87" spans="1:4" ht="12.75">
      <c r="A87" s="92"/>
      <c r="B87" s="98"/>
      <c r="C87" s="97" t="s">
        <v>5</v>
      </c>
      <c r="D87" s="123"/>
    </row>
    <row r="88" spans="1:4" ht="12.75">
      <c r="A88" s="92"/>
      <c r="B88" s="98"/>
      <c r="C88" s="97"/>
      <c r="D88" s="124"/>
    </row>
    <row r="89" spans="1:4" ht="25.5">
      <c r="A89" s="92"/>
      <c r="B89" s="98"/>
      <c r="C89" s="19" t="s">
        <v>11</v>
      </c>
      <c r="D89" s="39"/>
    </row>
    <row r="90" spans="1:4" ht="12.75">
      <c r="A90" s="92"/>
      <c r="B90" s="98"/>
      <c r="C90" s="17" t="s">
        <v>6</v>
      </c>
      <c r="D90" s="39">
        <f>201986+200000</f>
        <v>401986</v>
      </c>
    </row>
    <row r="91" spans="1:4" ht="12.75">
      <c r="A91" s="93"/>
      <c r="B91" s="98"/>
      <c r="C91" s="20" t="s">
        <v>7</v>
      </c>
      <c r="D91" s="39"/>
    </row>
    <row r="92" spans="1:4" ht="12.75" customHeight="1">
      <c r="A92" s="91"/>
      <c r="B92" s="98" t="s">
        <v>28</v>
      </c>
      <c r="C92" s="50" t="s">
        <v>74</v>
      </c>
      <c r="D92" s="41">
        <f>SUM(D93,D101)</f>
        <v>42000000</v>
      </c>
    </row>
    <row r="93" spans="1:4" ht="12.75">
      <c r="A93" s="92"/>
      <c r="B93" s="98"/>
      <c r="C93" s="16" t="s">
        <v>1</v>
      </c>
      <c r="D93" s="39">
        <f>SUM(D95:D100)</f>
        <v>42000000</v>
      </c>
    </row>
    <row r="94" spans="1:4" ht="12.75">
      <c r="A94" s="92"/>
      <c r="B94" s="98"/>
      <c r="C94" s="16" t="s">
        <v>2</v>
      </c>
      <c r="D94" s="39"/>
    </row>
    <row r="95" spans="1:4" ht="12.75">
      <c r="A95" s="92"/>
      <c r="B95" s="98"/>
      <c r="C95" s="17" t="s">
        <v>3</v>
      </c>
      <c r="D95" s="39"/>
    </row>
    <row r="96" spans="1:4" ht="12.75">
      <c r="A96" s="92"/>
      <c r="B96" s="98"/>
      <c r="C96" s="17" t="s">
        <v>4</v>
      </c>
      <c r="D96" s="39">
        <v>42000000</v>
      </c>
    </row>
    <row r="97" spans="1:4" ht="12.75">
      <c r="A97" s="92"/>
      <c r="B97" s="98"/>
      <c r="C97" s="97" t="s">
        <v>5</v>
      </c>
      <c r="D97" s="123"/>
    </row>
    <row r="98" spans="1:4" ht="12.75">
      <c r="A98" s="92"/>
      <c r="B98" s="98"/>
      <c r="C98" s="97"/>
      <c r="D98" s="124"/>
    </row>
    <row r="99" spans="1:4" ht="25.5">
      <c r="A99" s="92"/>
      <c r="B99" s="98"/>
      <c r="C99" s="19" t="s">
        <v>11</v>
      </c>
      <c r="D99" s="39"/>
    </row>
    <row r="100" spans="1:4" ht="12.75">
      <c r="A100" s="92"/>
      <c r="B100" s="98"/>
      <c r="C100" s="17" t="s">
        <v>6</v>
      </c>
      <c r="D100" s="39"/>
    </row>
    <row r="101" spans="1:4" ht="12.75">
      <c r="A101" s="93"/>
      <c r="B101" s="98"/>
      <c r="C101" s="20" t="s">
        <v>7</v>
      </c>
      <c r="D101" s="39"/>
    </row>
    <row r="102" spans="1:4" ht="12.75" customHeight="1">
      <c r="A102" s="91"/>
      <c r="B102" s="98" t="s">
        <v>133</v>
      </c>
      <c r="C102" s="21" t="s">
        <v>134</v>
      </c>
      <c r="D102" s="41">
        <f>SUM(D103,D111)</f>
        <v>110000</v>
      </c>
    </row>
    <row r="103" spans="1:4" ht="12.75">
      <c r="A103" s="92"/>
      <c r="B103" s="98"/>
      <c r="C103" s="16" t="s">
        <v>1</v>
      </c>
      <c r="D103" s="39">
        <f>SUM(D105:D110)</f>
        <v>110000</v>
      </c>
    </row>
    <row r="104" spans="1:4" ht="12.75">
      <c r="A104" s="92"/>
      <c r="B104" s="98"/>
      <c r="C104" s="16" t="s">
        <v>2</v>
      </c>
      <c r="D104" s="39"/>
    </row>
    <row r="105" spans="1:4" ht="12.75">
      <c r="A105" s="92"/>
      <c r="B105" s="98"/>
      <c r="C105" s="17" t="s">
        <v>3</v>
      </c>
      <c r="D105" s="39"/>
    </row>
    <row r="106" spans="1:4" ht="12.75">
      <c r="A106" s="92"/>
      <c r="B106" s="98"/>
      <c r="C106" s="17" t="s">
        <v>4</v>
      </c>
      <c r="D106" s="39"/>
    </row>
    <row r="107" spans="1:4" ht="12.75">
      <c r="A107" s="92"/>
      <c r="B107" s="98"/>
      <c r="C107" s="97" t="s">
        <v>5</v>
      </c>
      <c r="D107" s="123"/>
    </row>
    <row r="108" spans="1:4" ht="12.75">
      <c r="A108" s="92"/>
      <c r="B108" s="98"/>
      <c r="C108" s="97"/>
      <c r="D108" s="124"/>
    </row>
    <row r="109" spans="1:4" ht="25.5">
      <c r="A109" s="92"/>
      <c r="B109" s="98"/>
      <c r="C109" s="19" t="s">
        <v>11</v>
      </c>
      <c r="D109" s="39"/>
    </row>
    <row r="110" spans="1:4" ht="12.75">
      <c r="A110" s="92"/>
      <c r="B110" s="98"/>
      <c r="C110" s="17" t="s">
        <v>6</v>
      </c>
      <c r="D110" s="39">
        <v>110000</v>
      </c>
    </row>
    <row r="111" spans="1:4" ht="12.75">
      <c r="A111" s="93"/>
      <c r="B111" s="98"/>
      <c r="C111" s="20" t="s">
        <v>7</v>
      </c>
      <c r="D111" s="39"/>
    </row>
    <row r="112" spans="1:4" ht="12.75" customHeight="1">
      <c r="A112" s="91"/>
      <c r="B112" s="98" t="s">
        <v>29</v>
      </c>
      <c r="C112" s="21" t="s">
        <v>9</v>
      </c>
      <c r="D112" s="41">
        <f>SUM(D113,D121)</f>
        <v>107507517</v>
      </c>
    </row>
    <row r="113" spans="1:4" ht="12.75" customHeight="1">
      <c r="A113" s="92"/>
      <c r="B113" s="98"/>
      <c r="C113" s="16" t="s">
        <v>1</v>
      </c>
      <c r="D113" s="39">
        <f>SUM(D115:D120)</f>
        <v>51491095</v>
      </c>
    </row>
    <row r="114" spans="1:4" ht="12.75" customHeight="1">
      <c r="A114" s="92"/>
      <c r="B114" s="98"/>
      <c r="C114" s="16" t="s">
        <v>2</v>
      </c>
      <c r="D114" s="39"/>
    </row>
    <row r="115" spans="1:4" ht="12.75" customHeight="1">
      <c r="A115" s="92"/>
      <c r="B115" s="98"/>
      <c r="C115" s="17" t="s">
        <v>3</v>
      </c>
      <c r="D115" s="39">
        <v>7178531</v>
      </c>
    </row>
    <row r="116" spans="1:4" ht="12.75" customHeight="1">
      <c r="A116" s="92"/>
      <c r="B116" s="98"/>
      <c r="C116" s="17" t="s">
        <v>4</v>
      </c>
      <c r="D116" s="39"/>
    </row>
    <row r="117" spans="1:4" ht="12.75" customHeight="1">
      <c r="A117" s="92"/>
      <c r="B117" s="98"/>
      <c r="C117" s="97" t="s">
        <v>5</v>
      </c>
      <c r="D117" s="123"/>
    </row>
    <row r="118" spans="1:4" ht="12.75" customHeight="1">
      <c r="A118" s="92"/>
      <c r="B118" s="98"/>
      <c r="C118" s="97"/>
      <c r="D118" s="124"/>
    </row>
    <row r="119" spans="1:4" ht="24" customHeight="1">
      <c r="A119" s="92"/>
      <c r="B119" s="98"/>
      <c r="C119" s="19" t="s">
        <v>11</v>
      </c>
      <c r="D119" s="39"/>
    </row>
    <row r="120" spans="1:4" ht="12.75" customHeight="1">
      <c r="A120" s="92"/>
      <c r="B120" s="98"/>
      <c r="C120" s="17" t="s">
        <v>6</v>
      </c>
      <c r="D120" s="39">
        <f>5000000+31287564+8000000+25000</f>
        <v>44312564</v>
      </c>
    </row>
    <row r="121" spans="1:4" ht="12.75" customHeight="1">
      <c r="A121" s="93"/>
      <c r="B121" s="98"/>
      <c r="C121" s="20" t="s">
        <v>7</v>
      </c>
      <c r="D121" s="39">
        <f>91496039-8000000-36605250+13452383-4326750</f>
        <v>56016422</v>
      </c>
    </row>
    <row r="122" spans="1:4" ht="12.75">
      <c r="A122" s="91"/>
      <c r="B122" s="94" t="s">
        <v>147</v>
      </c>
      <c r="C122" s="78" t="s">
        <v>8</v>
      </c>
      <c r="D122" s="41">
        <f>SUM(D123,D131)</f>
        <v>300000</v>
      </c>
    </row>
    <row r="123" spans="1:4" ht="12.75">
      <c r="A123" s="92"/>
      <c r="B123" s="95"/>
      <c r="C123" s="16" t="s">
        <v>1</v>
      </c>
      <c r="D123" s="39">
        <f>SUM(D125:D130)</f>
        <v>300000</v>
      </c>
    </row>
    <row r="124" spans="1:4" ht="12.75">
      <c r="A124" s="92"/>
      <c r="B124" s="95"/>
      <c r="C124" s="16" t="s">
        <v>2</v>
      </c>
      <c r="D124" s="39"/>
    </row>
    <row r="125" spans="1:4" ht="12.75">
      <c r="A125" s="92"/>
      <c r="B125" s="95"/>
      <c r="C125" s="17" t="s">
        <v>3</v>
      </c>
      <c r="D125" s="39"/>
    </row>
    <row r="126" spans="1:4" ht="12.75">
      <c r="A126" s="92"/>
      <c r="B126" s="95"/>
      <c r="C126" s="17" t="s">
        <v>4</v>
      </c>
      <c r="D126" s="39"/>
    </row>
    <row r="127" spans="1:4" ht="12.75">
      <c r="A127" s="92"/>
      <c r="B127" s="95"/>
      <c r="C127" s="97" t="s">
        <v>5</v>
      </c>
      <c r="D127" s="123"/>
    </row>
    <row r="128" spans="1:4" ht="12.75">
      <c r="A128" s="92"/>
      <c r="B128" s="95"/>
      <c r="C128" s="97"/>
      <c r="D128" s="124"/>
    </row>
    <row r="129" spans="1:4" ht="25.5">
      <c r="A129" s="92"/>
      <c r="B129" s="95"/>
      <c r="C129" s="19" t="s">
        <v>11</v>
      </c>
      <c r="D129" s="39"/>
    </row>
    <row r="130" spans="1:4" ht="12.75">
      <c r="A130" s="92"/>
      <c r="B130" s="95"/>
      <c r="C130" s="17" t="s">
        <v>6</v>
      </c>
      <c r="D130" s="39">
        <v>300000</v>
      </c>
    </row>
    <row r="131" spans="1:4" ht="12.75">
      <c r="A131" s="93"/>
      <c r="B131" s="96"/>
      <c r="C131" s="20" t="s">
        <v>7</v>
      </c>
      <c r="D131" s="39"/>
    </row>
    <row r="132" spans="1:4" ht="12.75" customHeight="1">
      <c r="A132" s="4" t="s">
        <v>30</v>
      </c>
      <c r="B132" s="5"/>
      <c r="C132" s="24" t="s">
        <v>88</v>
      </c>
      <c r="D132" s="46">
        <f>SUM(,D133)</f>
        <v>50000</v>
      </c>
    </row>
    <row r="133" spans="1:4" ht="12.75">
      <c r="A133" s="89"/>
      <c r="B133" s="98" t="s">
        <v>31</v>
      </c>
      <c r="C133" s="21" t="s">
        <v>15</v>
      </c>
      <c r="D133" s="41">
        <f>SUM(D134,D142)</f>
        <v>50000</v>
      </c>
    </row>
    <row r="134" spans="1:4" ht="12.75" customHeight="1">
      <c r="A134" s="89"/>
      <c r="B134" s="98"/>
      <c r="C134" s="16" t="s">
        <v>1</v>
      </c>
      <c r="D134" s="39">
        <f>SUM(D136:D141)</f>
        <v>50000</v>
      </c>
    </row>
    <row r="135" spans="1:4" ht="12.75">
      <c r="A135" s="89"/>
      <c r="B135" s="98"/>
      <c r="C135" s="16" t="s">
        <v>2</v>
      </c>
      <c r="D135" s="39"/>
    </row>
    <row r="136" spans="1:4" ht="12.75">
      <c r="A136" s="89"/>
      <c r="B136" s="98"/>
      <c r="C136" s="17" t="s">
        <v>3</v>
      </c>
      <c r="D136" s="39"/>
    </row>
    <row r="137" spans="1:4" ht="12.75">
      <c r="A137" s="89"/>
      <c r="B137" s="98"/>
      <c r="C137" s="17" t="s">
        <v>4</v>
      </c>
      <c r="D137" s="39"/>
    </row>
    <row r="138" spans="1:4" ht="12.75">
      <c r="A138" s="89"/>
      <c r="B138" s="98"/>
      <c r="C138" s="97" t="s">
        <v>5</v>
      </c>
      <c r="D138" s="123"/>
    </row>
    <row r="139" spans="1:4" ht="12.75">
      <c r="A139" s="89"/>
      <c r="B139" s="98"/>
      <c r="C139" s="97"/>
      <c r="D139" s="124"/>
    </row>
    <row r="140" spans="1:4" ht="25.5">
      <c r="A140" s="89"/>
      <c r="B140" s="98"/>
      <c r="C140" s="19" t="s">
        <v>11</v>
      </c>
      <c r="D140" s="39"/>
    </row>
    <row r="141" spans="1:4" ht="12.75">
      <c r="A141" s="89"/>
      <c r="B141" s="98"/>
      <c r="C141" s="17" t="s">
        <v>6</v>
      </c>
      <c r="D141" s="39">
        <v>50000</v>
      </c>
    </row>
    <row r="142" spans="1:4" ht="12.75">
      <c r="A142" s="89"/>
      <c r="B142" s="98"/>
      <c r="C142" s="20" t="s">
        <v>7</v>
      </c>
      <c r="D142" s="39"/>
    </row>
    <row r="143" spans="1:4" ht="12.75">
      <c r="A143" s="4" t="s">
        <v>75</v>
      </c>
      <c r="B143" s="5"/>
      <c r="C143" s="24" t="s">
        <v>76</v>
      </c>
      <c r="D143" s="46">
        <f>SUM(D144)</f>
        <v>2054400</v>
      </c>
    </row>
    <row r="144" spans="1:6" s="15" customFormat="1" ht="12.75" customHeight="1">
      <c r="A144" s="91"/>
      <c r="B144" s="111" t="s">
        <v>77</v>
      </c>
      <c r="C144" s="21" t="s">
        <v>78</v>
      </c>
      <c r="D144" s="41">
        <f>SUM(D145,D153)</f>
        <v>2054400</v>
      </c>
      <c r="F144" s="64"/>
    </row>
    <row r="145" spans="1:6" s="15" customFormat="1" ht="12.75">
      <c r="A145" s="92"/>
      <c r="B145" s="112"/>
      <c r="C145" s="16" t="s">
        <v>1</v>
      </c>
      <c r="D145" s="40">
        <f>SUM(D147:D152)</f>
        <v>2054400</v>
      </c>
      <c r="F145" s="64"/>
    </row>
    <row r="146" spans="1:6" s="15" customFormat="1" ht="12.75">
      <c r="A146" s="92"/>
      <c r="B146" s="112"/>
      <c r="C146" s="16" t="s">
        <v>2</v>
      </c>
      <c r="D146" s="40"/>
      <c r="F146" s="64"/>
    </row>
    <row r="147" spans="1:6" s="15" customFormat="1" ht="12.75">
      <c r="A147" s="92"/>
      <c r="B147" s="112"/>
      <c r="C147" s="17" t="s">
        <v>3</v>
      </c>
      <c r="D147" s="40">
        <v>10000</v>
      </c>
      <c r="F147" s="64"/>
    </row>
    <row r="148" spans="1:6" s="15" customFormat="1" ht="12.75">
      <c r="A148" s="92"/>
      <c r="B148" s="112"/>
      <c r="C148" s="17" t="s">
        <v>4</v>
      </c>
      <c r="D148" s="40"/>
      <c r="F148" s="64"/>
    </row>
    <row r="149" spans="1:6" s="15" customFormat="1" ht="12.75">
      <c r="A149" s="92"/>
      <c r="B149" s="112"/>
      <c r="C149" s="119" t="s">
        <v>5</v>
      </c>
      <c r="D149" s="121"/>
      <c r="F149" s="64"/>
    </row>
    <row r="150" spans="1:6" s="15" customFormat="1" ht="12.75">
      <c r="A150" s="92"/>
      <c r="B150" s="112"/>
      <c r="C150" s="120"/>
      <c r="D150" s="122"/>
      <c r="F150" s="64"/>
    </row>
    <row r="151" spans="1:6" s="15" customFormat="1" ht="25.5">
      <c r="A151" s="92"/>
      <c r="B151" s="112"/>
      <c r="C151" s="19" t="s">
        <v>11</v>
      </c>
      <c r="D151" s="40"/>
      <c r="F151" s="64"/>
    </row>
    <row r="152" spans="1:6" s="15" customFormat="1" ht="12.75">
      <c r="A152" s="92"/>
      <c r="B152" s="112"/>
      <c r="C152" s="17" t="s">
        <v>6</v>
      </c>
      <c r="D152" s="40">
        <f>2054400-10000</f>
        <v>2044400</v>
      </c>
      <c r="F152" s="64"/>
    </row>
    <row r="153" spans="1:6" s="15" customFormat="1" ht="12.75">
      <c r="A153" s="93"/>
      <c r="B153" s="129"/>
      <c r="C153" s="20" t="s">
        <v>7</v>
      </c>
      <c r="D153" s="40"/>
      <c r="F153" s="64"/>
    </row>
    <row r="154" spans="1:4" ht="12.75" customHeight="1">
      <c r="A154" s="4" t="s">
        <v>32</v>
      </c>
      <c r="B154" s="5"/>
      <c r="C154" s="24" t="s">
        <v>33</v>
      </c>
      <c r="D154" s="46">
        <f>SUM(D155,D185+D165+D175)</f>
        <v>4139497</v>
      </c>
    </row>
    <row r="155" spans="1:4" ht="12.75">
      <c r="A155" s="107"/>
      <c r="B155" s="94" t="s">
        <v>34</v>
      </c>
      <c r="C155" s="21" t="s">
        <v>10</v>
      </c>
      <c r="D155" s="41">
        <f>SUM(D156,D164)</f>
        <v>3510000</v>
      </c>
    </row>
    <row r="156" spans="1:4" ht="12.75">
      <c r="A156" s="127"/>
      <c r="B156" s="95"/>
      <c r="C156" s="16" t="s">
        <v>1</v>
      </c>
      <c r="D156" s="39">
        <f>SUM(D158:D163)</f>
        <v>3460000</v>
      </c>
    </row>
    <row r="157" spans="1:4" ht="12.75">
      <c r="A157" s="127"/>
      <c r="B157" s="95"/>
      <c r="C157" s="16" t="s">
        <v>2</v>
      </c>
      <c r="D157" s="39"/>
    </row>
    <row r="158" spans="1:4" ht="12.75">
      <c r="A158" s="127"/>
      <c r="B158" s="95"/>
      <c r="C158" s="17" t="s">
        <v>3</v>
      </c>
      <c r="D158" s="39">
        <v>2854000</v>
      </c>
    </row>
    <row r="159" spans="1:4" ht="12.75">
      <c r="A159" s="127"/>
      <c r="B159" s="95"/>
      <c r="C159" s="17" t="s">
        <v>4</v>
      </c>
      <c r="D159" s="39"/>
    </row>
    <row r="160" spans="1:4" ht="12.75" customHeight="1">
      <c r="A160" s="127"/>
      <c r="B160" s="95"/>
      <c r="C160" s="119" t="s">
        <v>5</v>
      </c>
      <c r="D160" s="123"/>
    </row>
    <row r="161" spans="1:4" ht="12.75">
      <c r="A161" s="127"/>
      <c r="B161" s="95"/>
      <c r="C161" s="120"/>
      <c r="D161" s="124"/>
    </row>
    <row r="162" spans="1:4" ht="25.5">
      <c r="A162" s="127"/>
      <c r="B162" s="95"/>
      <c r="C162" s="19" t="s">
        <v>11</v>
      </c>
      <c r="D162" s="39"/>
    </row>
    <row r="163" spans="1:4" ht="12.75">
      <c r="A163" s="127"/>
      <c r="B163" s="95"/>
      <c r="C163" s="17" t="s">
        <v>6</v>
      </c>
      <c r="D163" s="39">
        <v>606000</v>
      </c>
    </row>
    <row r="164" spans="1:4" ht="12.75">
      <c r="A164" s="128"/>
      <c r="B164" s="96"/>
      <c r="C164" s="20" t="s">
        <v>7</v>
      </c>
      <c r="D164" s="39">
        <v>50000</v>
      </c>
    </row>
    <row r="165" spans="1:4" ht="12.75" customHeight="1">
      <c r="A165" s="107"/>
      <c r="B165" s="94" t="s">
        <v>150</v>
      </c>
      <c r="C165" s="21" t="s">
        <v>178</v>
      </c>
      <c r="D165" s="41">
        <f>SUM(D166,D174)</f>
        <v>3000</v>
      </c>
    </row>
    <row r="166" spans="1:4" ht="12.75">
      <c r="A166" s="127"/>
      <c r="B166" s="95"/>
      <c r="C166" s="16" t="s">
        <v>121</v>
      </c>
      <c r="D166" s="39">
        <f>SUM(D168:D173)</f>
        <v>3000</v>
      </c>
    </row>
    <row r="167" spans="1:4" ht="12.75">
      <c r="A167" s="127"/>
      <c r="B167" s="95"/>
      <c r="C167" s="16" t="s">
        <v>2</v>
      </c>
      <c r="D167" s="39"/>
    </row>
    <row r="168" spans="1:4" ht="12.75">
      <c r="A168" s="127"/>
      <c r="B168" s="95"/>
      <c r="C168" s="17" t="s">
        <v>89</v>
      </c>
      <c r="D168" s="39"/>
    </row>
    <row r="169" spans="1:4" ht="12.75">
      <c r="A169" s="127"/>
      <c r="B169" s="95"/>
      <c r="C169" s="17" t="s">
        <v>4</v>
      </c>
      <c r="D169" s="39"/>
    </row>
    <row r="170" spans="1:4" ht="12.75">
      <c r="A170" s="127"/>
      <c r="B170" s="95"/>
      <c r="C170" s="119" t="s">
        <v>5</v>
      </c>
      <c r="D170" s="123"/>
    </row>
    <row r="171" spans="1:4" ht="12.75">
      <c r="A171" s="127"/>
      <c r="B171" s="95"/>
      <c r="C171" s="120"/>
      <c r="D171" s="124"/>
    </row>
    <row r="172" spans="1:4" ht="25.5">
      <c r="A172" s="127"/>
      <c r="B172" s="95"/>
      <c r="C172" s="19" t="s">
        <v>11</v>
      </c>
      <c r="D172" s="39"/>
    </row>
    <row r="173" spans="1:4" ht="12.75">
      <c r="A173" s="127"/>
      <c r="B173" s="95"/>
      <c r="C173" s="19" t="s">
        <v>20</v>
      </c>
      <c r="D173" s="39">
        <v>3000</v>
      </c>
    </row>
    <row r="174" spans="1:4" ht="12.75">
      <c r="A174" s="128"/>
      <c r="B174" s="96"/>
      <c r="C174" s="20" t="s">
        <v>7</v>
      </c>
      <c r="D174" s="39"/>
    </row>
    <row r="175" spans="1:4" ht="12.75" customHeight="1">
      <c r="A175" s="107"/>
      <c r="B175" s="94" t="s">
        <v>35</v>
      </c>
      <c r="C175" s="21" t="s">
        <v>36</v>
      </c>
      <c r="D175" s="41">
        <f>SUM(D176,D184)</f>
        <v>426497</v>
      </c>
    </row>
    <row r="176" spans="1:4" ht="12.75">
      <c r="A176" s="127"/>
      <c r="B176" s="95"/>
      <c r="C176" s="16" t="s">
        <v>121</v>
      </c>
      <c r="D176" s="39">
        <f>SUM(D178:D183)</f>
        <v>426497</v>
      </c>
    </row>
    <row r="177" spans="1:4" ht="12.75">
      <c r="A177" s="127"/>
      <c r="B177" s="95"/>
      <c r="C177" s="16" t="s">
        <v>2</v>
      </c>
      <c r="D177" s="39"/>
    </row>
    <row r="178" spans="1:4" ht="12.75">
      <c r="A178" s="127"/>
      <c r="B178" s="95"/>
      <c r="C178" s="17" t="s">
        <v>89</v>
      </c>
      <c r="D178" s="39">
        <v>332072</v>
      </c>
    </row>
    <row r="179" spans="1:4" ht="12.75">
      <c r="A179" s="127"/>
      <c r="B179" s="95"/>
      <c r="C179" s="17" t="s">
        <v>4</v>
      </c>
      <c r="D179" s="39"/>
    </row>
    <row r="180" spans="1:4" ht="12.75">
      <c r="A180" s="127"/>
      <c r="B180" s="95"/>
      <c r="C180" s="119" t="s">
        <v>5</v>
      </c>
      <c r="D180" s="123"/>
    </row>
    <row r="181" spans="1:4" ht="12.75">
      <c r="A181" s="127"/>
      <c r="B181" s="95"/>
      <c r="C181" s="120"/>
      <c r="D181" s="124"/>
    </row>
    <row r="182" spans="1:4" ht="25.5">
      <c r="A182" s="127"/>
      <c r="B182" s="95"/>
      <c r="C182" s="19" t="s">
        <v>11</v>
      </c>
      <c r="D182" s="39"/>
    </row>
    <row r="183" spans="1:4" ht="12.75">
      <c r="A183" s="127"/>
      <c r="B183" s="95"/>
      <c r="C183" s="19" t="s">
        <v>20</v>
      </c>
      <c r="D183" s="39">
        <v>94425</v>
      </c>
    </row>
    <row r="184" spans="1:4" ht="12.75">
      <c r="A184" s="128"/>
      <c r="B184" s="96"/>
      <c r="C184" s="20" t="s">
        <v>7</v>
      </c>
      <c r="D184" s="39"/>
    </row>
    <row r="185" spans="1:4" ht="12.75" customHeight="1">
      <c r="A185" s="107"/>
      <c r="B185" s="94" t="s">
        <v>163</v>
      </c>
      <c r="C185" s="21" t="s">
        <v>8</v>
      </c>
      <c r="D185" s="41">
        <f>SUM(D186,D194)</f>
        <v>200000</v>
      </c>
    </row>
    <row r="186" spans="1:4" ht="12.75">
      <c r="A186" s="127"/>
      <c r="B186" s="95"/>
      <c r="C186" s="16" t="s">
        <v>121</v>
      </c>
      <c r="D186" s="39">
        <f>SUM(D188:D193)</f>
        <v>200000</v>
      </c>
    </row>
    <row r="187" spans="1:4" ht="12.75">
      <c r="A187" s="127"/>
      <c r="B187" s="95"/>
      <c r="C187" s="16" t="s">
        <v>2</v>
      </c>
      <c r="D187" s="39"/>
    </row>
    <row r="188" spans="1:4" ht="12.75">
      <c r="A188" s="127"/>
      <c r="B188" s="95"/>
      <c r="C188" s="17" t="s">
        <v>89</v>
      </c>
      <c r="D188" s="39"/>
    </row>
    <row r="189" spans="1:4" ht="12.75">
      <c r="A189" s="127"/>
      <c r="B189" s="95"/>
      <c r="C189" s="17" t="s">
        <v>4</v>
      </c>
      <c r="D189" s="39"/>
    </row>
    <row r="190" spans="1:4" ht="12.75">
      <c r="A190" s="127"/>
      <c r="B190" s="95"/>
      <c r="C190" s="119" t="s">
        <v>5</v>
      </c>
      <c r="D190" s="123"/>
    </row>
    <row r="191" spans="1:4" ht="12.75">
      <c r="A191" s="127"/>
      <c r="B191" s="95"/>
      <c r="C191" s="120"/>
      <c r="D191" s="124"/>
    </row>
    <row r="192" spans="1:4" ht="25.5">
      <c r="A192" s="127"/>
      <c r="B192" s="95"/>
      <c r="C192" s="19" t="s">
        <v>11</v>
      </c>
      <c r="D192" s="39"/>
    </row>
    <row r="193" spans="1:4" ht="12.75">
      <c r="A193" s="127"/>
      <c r="B193" s="95"/>
      <c r="C193" s="19" t="s">
        <v>20</v>
      </c>
      <c r="D193" s="39">
        <v>200000</v>
      </c>
    </row>
    <row r="194" spans="1:4" ht="12.75">
      <c r="A194" s="128"/>
      <c r="B194" s="96"/>
      <c r="C194" s="20" t="s">
        <v>7</v>
      </c>
      <c r="D194" s="39"/>
    </row>
    <row r="195" spans="1:4" ht="12.75" customHeight="1">
      <c r="A195" s="58" t="s">
        <v>187</v>
      </c>
      <c r="B195" s="35"/>
      <c r="C195" s="62" t="s">
        <v>189</v>
      </c>
      <c r="D195" s="46">
        <f>SUM(D196)</f>
        <v>1000000</v>
      </c>
    </row>
    <row r="196" spans="1:4" ht="12.75" customHeight="1">
      <c r="A196" s="107"/>
      <c r="B196" s="94" t="s">
        <v>188</v>
      </c>
      <c r="C196" s="21" t="s">
        <v>8</v>
      </c>
      <c r="D196" s="41">
        <f>SUM(D197,D205)</f>
        <v>1000000</v>
      </c>
    </row>
    <row r="197" spans="1:4" ht="12.75">
      <c r="A197" s="127"/>
      <c r="B197" s="95"/>
      <c r="C197" s="16" t="s">
        <v>1</v>
      </c>
      <c r="D197" s="39">
        <f>SUM(D199:D204)</f>
        <v>500000</v>
      </c>
    </row>
    <row r="198" spans="1:4" ht="12.75">
      <c r="A198" s="127"/>
      <c r="B198" s="95"/>
      <c r="C198" s="16" t="s">
        <v>2</v>
      </c>
      <c r="D198" s="39"/>
    </row>
    <row r="199" spans="1:4" ht="12.75">
      <c r="A199" s="127"/>
      <c r="B199" s="95"/>
      <c r="C199" s="17" t="s">
        <v>3</v>
      </c>
      <c r="D199" s="39"/>
    </row>
    <row r="200" spans="1:4" ht="12.75">
      <c r="A200" s="127"/>
      <c r="B200" s="95"/>
      <c r="C200" s="17" t="s">
        <v>4</v>
      </c>
      <c r="D200" s="39"/>
    </row>
    <row r="201" spans="1:4" ht="12.75">
      <c r="A201" s="127"/>
      <c r="B201" s="95"/>
      <c r="C201" s="119" t="s">
        <v>5</v>
      </c>
      <c r="D201" s="123"/>
    </row>
    <row r="202" spans="1:4" ht="12.75">
      <c r="A202" s="127"/>
      <c r="B202" s="95"/>
      <c r="C202" s="120"/>
      <c r="D202" s="124"/>
    </row>
    <row r="203" spans="1:4" ht="25.5">
      <c r="A203" s="127"/>
      <c r="B203" s="95"/>
      <c r="C203" s="19" t="s">
        <v>11</v>
      </c>
      <c r="D203" s="39"/>
    </row>
    <row r="204" spans="1:4" ht="12.75">
      <c r="A204" s="127"/>
      <c r="B204" s="95"/>
      <c r="C204" s="19" t="s">
        <v>20</v>
      </c>
      <c r="D204" s="39">
        <v>500000</v>
      </c>
    </row>
    <row r="205" spans="1:4" ht="12.75">
      <c r="A205" s="128"/>
      <c r="B205" s="96"/>
      <c r="C205" s="20" t="s">
        <v>7</v>
      </c>
      <c r="D205" s="39">
        <v>500000</v>
      </c>
    </row>
    <row r="206" spans="1:4" ht="12.75" customHeight="1">
      <c r="A206" s="58" t="s">
        <v>135</v>
      </c>
      <c r="B206" s="35"/>
      <c r="C206" s="62" t="s">
        <v>137</v>
      </c>
      <c r="D206" s="46">
        <f>SUM(D207)</f>
        <v>10868464</v>
      </c>
    </row>
    <row r="207" spans="1:4" ht="12.75" customHeight="1">
      <c r="A207" s="107"/>
      <c r="B207" s="94" t="s">
        <v>136</v>
      </c>
      <c r="C207" s="21" t="s">
        <v>8</v>
      </c>
      <c r="D207" s="41">
        <f>SUM(D208,D216)</f>
        <v>10868464</v>
      </c>
    </row>
    <row r="208" spans="1:4" ht="12.75">
      <c r="A208" s="127"/>
      <c r="B208" s="95"/>
      <c r="C208" s="16" t="s">
        <v>1</v>
      </c>
      <c r="D208" s="39">
        <f>SUM(D210:D215)</f>
        <v>10868464</v>
      </c>
    </row>
    <row r="209" spans="1:4" ht="12.75">
      <c r="A209" s="127"/>
      <c r="B209" s="95"/>
      <c r="C209" s="16" t="s">
        <v>2</v>
      </c>
      <c r="D209" s="39"/>
    </row>
    <row r="210" spans="1:4" ht="12.75">
      <c r="A210" s="127"/>
      <c r="B210" s="95"/>
      <c r="C210" s="17" t="s">
        <v>3</v>
      </c>
      <c r="D210" s="39"/>
    </row>
    <row r="211" spans="1:4" ht="12.75">
      <c r="A211" s="127"/>
      <c r="B211" s="95"/>
      <c r="C211" s="17" t="s">
        <v>4</v>
      </c>
      <c r="D211" s="39">
        <f>7765812+3102652</f>
        <v>10868464</v>
      </c>
    </row>
    <row r="212" spans="1:4" ht="12.75">
      <c r="A212" s="127"/>
      <c r="B212" s="95"/>
      <c r="C212" s="119" t="s">
        <v>5</v>
      </c>
      <c r="D212" s="123"/>
    </row>
    <row r="213" spans="1:4" ht="12.75">
      <c r="A213" s="127"/>
      <c r="B213" s="95"/>
      <c r="C213" s="120"/>
      <c r="D213" s="124"/>
    </row>
    <row r="214" spans="1:4" ht="25.5">
      <c r="A214" s="127"/>
      <c r="B214" s="95"/>
      <c r="C214" s="19" t="s">
        <v>11</v>
      </c>
      <c r="D214" s="39"/>
    </row>
    <row r="215" spans="1:4" ht="12.75">
      <c r="A215" s="127"/>
      <c r="B215" s="95"/>
      <c r="C215" s="19" t="s">
        <v>20</v>
      </c>
      <c r="D215" s="39"/>
    </row>
    <row r="216" spans="1:4" ht="12.75">
      <c r="A216" s="128"/>
      <c r="B216" s="96"/>
      <c r="C216" s="20" t="s">
        <v>7</v>
      </c>
      <c r="D216" s="39"/>
    </row>
    <row r="217" spans="1:4" ht="12.75" customHeight="1">
      <c r="A217" s="4" t="s">
        <v>37</v>
      </c>
      <c r="B217" s="5"/>
      <c r="C217" s="24" t="s">
        <v>38</v>
      </c>
      <c r="D217" s="46">
        <f>SUM(D228,D238,D268+D218+D258+D248)</f>
        <v>46256531</v>
      </c>
    </row>
    <row r="218" spans="1:4" ht="12.75">
      <c r="A218" s="99"/>
      <c r="B218" s="94" t="s">
        <v>151</v>
      </c>
      <c r="C218" s="21" t="s">
        <v>152</v>
      </c>
      <c r="D218" s="41">
        <f>SUM(D219,D227)</f>
        <v>587000</v>
      </c>
    </row>
    <row r="219" spans="1:4" ht="12.75">
      <c r="A219" s="100"/>
      <c r="B219" s="95"/>
      <c r="C219" s="16" t="s">
        <v>1</v>
      </c>
      <c r="D219" s="39">
        <f>SUM(D221:D226)</f>
        <v>587000</v>
      </c>
    </row>
    <row r="220" spans="1:4" ht="12.75">
      <c r="A220" s="100"/>
      <c r="B220" s="95"/>
      <c r="C220" s="16" t="s">
        <v>2</v>
      </c>
      <c r="D220" s="39"/>
    </row>
    <row r="221" spans="1:4" ht="12.75">
      <c r="A221" s="100"/>
      <c r="B221" s="95"/>
      <c r="C221" s="17" t="s">
        <v>3</v>
      </c>
      <c r="D221" s="75">
        <v>496894</v>
      </c>
    </row>
    <row r="222" spans="1:4" ht="12.75">
      <c r="A222" s="100"/>
      <c r="B222" s="95"/>
      <c r="C222" s="17" t="s">
        <v>4</v>
      </c>
      <c r="D222" s="39"/>
    </row>
    <row r="223" spans="1:4" ht="12.75">
      <c r="A223" s="100"/>
      <c r="B223" s="95"/>
      <c r="C223" s="97" t="s">
        <v>5</v>
      </c>
      <c r="D223" s="123"/>
    </row>
    <row r="224" spans="1:4" ht="12.75">
      <c r="A224" s="100"/>
      <c r="B224" s="95"/>
      <c r="C224" s="97"/>
      <c r="D224" s="124"/>
    </row>
    <row r="225" spans="1:4" ht="25.5">
      <c r="A225" s="100"/>
      <c r="B225" s="95"/>
      <c r="C225" s="19" t="s">
        <v>11</v>
      </c>
      <c r="D225" s="39"/>
    </row>
    <row r="226" spans="1:4" ht="12.75">
      <c r="A226" s="100"/>
      <c r="B226" s="95"/>
      <c r="C226" s="17" t="s">
        <v>6</v>
      </c>
      <c r="D226" s="39">
        <v>90106</v>
      </c>
    </row>
    <row r="227" spans="1:4" ht="12.75">
      <c r="A227" s="101"/>
      <c r="B227" s="96"/>
      <c r="C227" s="20" t="s">
        <v>7</v>
      </c>
      <c r="D227" s="39"/>
    </row>
    <row r="228" spans="1:4" ht="12.75">
      <c r="A228" s="99"/>
      <c r="B228" s="94" t="s">
        <v>39</v>
      </c>
      <c r="C228" s="21" t="s">
        <v>90</v>
      </c>
      <c r="D228" s="41">
        <f>SUM(D229,D237)</f>
        <v>850000</v>
      </c>
    </row>
    <row r="229" spans="1:4" ht="12.75">
      <c r="A229" s="100"/>
      <c r="B229" s="95"/>
      <c r="C229" s="16" t="s">
        <v>1</v>
      </c>
      <c r="D229" s="39">
        <f>SUM(D231:D236)</f>
        <v>850000</v>
      </c>
    </row>
    <row r="230" spans="1:4" ht="12.75">
      <c r="A230" s="100"/>
      <c r="B230" s="95"/>
      <c r="C230" s="16" t="s">
        <v>2</v>
      </c>
      <c r="D230" s="39"/>
    </row>
    <row r="231" spans="1:4" ht="12.75">
      <c r="A231" s="100"/>
      <c r="B231" s="95"/>
      <c r="C231" s="17" t="s">
        <v>3</v>
      </c>
      <c r="D231" s="39"/>
    </row>
    <row r="232" spans="1:4" ht="12.75">
      <c r="A232" s="100"/>
      <c r="B232" s="95"/>
      <c r="C232" s="17" t="s">
        <v>4</v>
      </c>
      <c r="D232" s="39"/>
    </row>
    <row r="233" spans="1:4" ht="12.75">
      <c r="A233" s="100"/>
      <c r="B233" s="95"/>
      <c r="C233" s="97" t="s">
        <v>5</v>
      </c>
      <c r="D233" s="123"/>
    </row>
    <row r="234" spans="1:4" ht="12.75">
      <c r="A234" s="100"/>
      <c r="B234" s="95"/>
      <c r="C234" s="97"/>
      <c r="D234" s="124"/>
    </row>
    <row r="235" spans="1:4" ht="25.5">
      <c r="A235" s="100"/>
      <c r="B235" s="95"/>
      <c r="C235" s="19" t="s">
        <v>11</v>
      </c>
      <c r="D235" s="39"/>
    </row>
    <row r="236" spans="1:4" ht="12.75">
      <c r="A236" s="100"/>
      <c r="B236" s="95"/>
      <c r="C236" s="17" t="s">
        <v>6</v>
      </c>
      <c r="D236" s="39">
        <v>850000</v>
      </c>
    </row>
    <row r="237" spans="1:4" ht="12.75">
      <c r="A237" s="101"/>
      <c r="B237" s="96"/>
      <c r="C237" s="20" t="s">
        <v>7</v>
      </c>
      <c r="D237" s="39"/>
    </row>
    <row r="238" spans="1:4" ht="12.75" customHeight="1">
      <c r="A238" s="89"/>
      <c r="B238" s="98" t="s">
        <v>40</v>
      </c>
      <c r="C238" s="21" t="s">
        <v>19</v>
      </c>
      <c r="D238" s="41">
        <f>SUM(D239,D247)</f>
        <v>38961662</v>
      </c>
    </row>
    <row r="239" spans="1:4" ht="12.75">
      <c r="A239" s="89"/>
      <c r="B239" s="98"/>
      <c r="C239" s="16" t="s">
        <v>1</v>
      </c>
      <c r="D239" s="39">
        <f>SUM(D241:D246)</f>
        <v>22473658</v>
      </c>
    </row>
    <row r="240" spans="1:4" ht="12.75">
      <c r="A240" s="89"/>
      <c r="B240" s="98"/>
      <c r="C240" s="16" t="s">
        <v>2</v>
      </c>
      <c r="D240" s="39"/>
    </row>
    <row r="241" spans="1:4" ht="12.75">
      <c r="A241" s="89"/>
      <c r="B241" s="98"/>
      <c r="C241" s="17" t="s">
        <v>3</v>
      </c>
      <c r="D241" s="39">
        <f>18560000-550000-36000</f>
        <v>17974000</v>
      </c>
    </row>
    <row r="242" spans="1:4" ht="12.75">
      <c r="A242" s="89"/>
      <c r="B242" s="98"/>
      <c r="C242" s="17" t="s">
        <v>4</v>
      </c>
      <c r="D242" s="39"/>
    </row>
    <row r="243" spans="1:4" ht="12.75">
      <c r="A243" s="89"/>
      <c r="B243" s="98"/>
      <c r="C243" s="97" t="s">
        <v>5</v>
      </c>
      <c r="D243" s="123"/>
    </row>
    <row r="244" spans="1:4" ht="12.75">
      <c r="A244" s="89"/>
      <c r="B244" s="98"/>
      <c r="C244" s="97"/>
      <c r="D244" s="124"/>
    </row>
    <row r="245" spans="1:4" ht="25.5">
      <c r="A245" s="89"/>
      <c r="B245" s="98"/>
      <c r="C245" s="19" t="s">
        <v>11</v>
      </c>
      <c r="D245" s="39"/>
    </row>
    <row r="246" spans="1:4" ht="12.75">
      <c r="A246" s="89"/>
      <c r="B246" s="98"/>
      <c r="C246" s="17" t="s">
        <v>6</v>
      </c>
      <c r="D246" s="39">
        <f>170000+4270000+192608+240000-290000-82950</f>
        <v>4499658</v>
      </c>
    </row>
    <row r="247" spans="1:4" ht="12.75">
      <c r="A247" s="89"/>
      <c r="B247" s="98"/>
      <c r="C247" s="20" t="s">
        <v>7</v>
      </c>
      <c r="D247" s="39">
        <f>715000+25004+13000000-60000+2808000</f>
        <v>16488004</v>
      </c>
    </row>
    <row r="248" spans="1:4" ht="12.75">
      <c r="A248" s="113"/>
      <c r="B248" s="106" t="s">
        <v>167</v>
      </c>
      <c r="C248" s="53" t="s">
        <v>168</v>
      </c>
      <c r="D248" s="41">
        <f>SUM(D249,D257)</f>
        <v>60000</v>
      </c>
    </row>
    <row r="249" spans="1:4" ht="12.75">
      <c r="A249" s="110"/>
      <c r="B249" s="106"/>
      <c r="C249" s="16" t="s">
        <v>1</v>
      </c>
      <c r="D249" s="40">
        <f>SUM(D251:D256)</f>
        <v>60000</v>
      </c>
    </row>
    <row r="250" spans="1:4" ht="12.75">
      <c r="A250" s="110"/>
      <c r="B250" s="106"/>
      <c r="C250" s="16" t="s">
        <v>2</v>
      </c>
      <c r="D250" s="40"/>
    </row>
    <row r="251" spans="1:4" ht="12.75">
      <c r="A251" s="110"/>
      <c r="B251" s="106"/>
      <c r="C251" s="17" t="s">
        <v>3</v>
      </c>
      <c r="D251" s="40">
        <v>45500</v>
      </c>
    </row>
    <row r="252" spans="1:4" ht="12.75">
      <c r="A252" s="110"/>
      <c r="B252" s="106"/>
      <c r="C252" s="17" t="s">
        <v>4</v>
      </c>
      <c r="D252" s="40"/>
    </row>
    <row r="253" spans="1:4" ht="12.75">
      <c r="A253" s="110"/>
      <c r="B253" s="106"/>
      <c r="C253" s="97" t="s">
        <v>5</v>
      </c>
      <c r="D253" s="121"/>
    </row>
    <row r="254" spans="1:4" ht="12.75">
      <c r="A254" s="110"/>
      <c r="B254" s="106"/>
      <c r="C254" s="97"/>
      <c r="D254" s="122"/>
    </row>
    <row r="255" spans="1:4" ht="25.5">
      <c r="A255" s="110"/>
      <c r="B255" s="106"/>
      <c r="C255" s="19" t="s">
        <v>11</v>
      </c>
      <c r="D255" s="40"/>
    </row>
    <row r="256" spans="1:4" ht="12.75">
      <c r="A256" s="110"/>
      <c r="B256" s="106"/>
      <c r="C256" s="17" t="s">
        <v>6</v>
      </c>
      <c r="D256" s="40">
        <v>14500</v>
      </c>
    </row>
    <row r="257" spans="1:4" ht="12.75">
      <c r="A257" s="110"/>
      <c r="B257" s="106"/>
      <c r="C257" s="20" t="s">
        <v>7</v>
      </c>
      <c r="D257" s="40"/>
    </row>
    <row r="258" spans="1:4" ht="12.75">
      <c r="A258" s="113"/>
      <c r="B258" s="106" t="s">
        <v>157</v>
      </c>
      <c r="C258" s="53" t="s">
        <v>158</v>
      </c>
      <c r="D258" s="41">
        <f>SUM(D259,D267)</f>
        <v>3411584</v>
      </c>
    </row>
    <row r="259" spans="1:4" ht="12.75">
      <c r="A259" s="110"/>
      <c r="B259" s="106"/>
      <c r="C259" s="16" t="s">
        <v>1</v>
      </c>
      <c r="D259" s="40">
        <f>SUM(D261:D266)</f>
        <v>3366584</v>
      </c>
    </row>
    <row r="260" spans="1:4" ht="12.75">
      <c r="A260" s="110"/>
      <c r="B260" s="106"/>
      <c r="C260" s="16" t="s">
        <v>2</v>
      </c>
      <c r="D260" s="40"/>
    </row>
    <row r="261" spans="1:4" ht="12.75">
      <c r="A261" s="110"/>
      <c r="B261" s="106"/>
      <c r="C261" s="17" t="s">
        <v>3</v>
      </c>
      <c r="D261" s="40">
        <f>277210+15000</f>
        <v>292210</v>
      </c>
    </row>
    <row r="262" spans="1:4" ht="12.75">
      <c r="A262" s="110"/>
      <c r="B262" s="106"/>
      <c r="C262" s="17" t="s">
        <v>4</v>
      </c>
      <c r="D262" s="40"/>
    </row>
    <row r="263" spans="1:4" ht="12.75">
      <c r="A263" s="110"/>
      <c r="B263" s="106"/>
      <c r="C263" s="97" t="s">
        <v>5</v>
      </c>
      <c r="D263" s="121"/>
    </row>
    <row r="264" spans="1:4" ht="12.75">
      <c r="A264" s="110"/>
      <c r="B264" s="106"/>
      <c r="C264" s="97"/>
      <c r="D264" s="122"/>
    </row>
    <row r="265" spans="1:4" ht="25.5">
      <c r="A265" s="110"/>
      <c r="B265" s="106"/>
      <c r="C265" s="19" t="s">
        <v>11</v>
      </c>
      <c r="D265" s="40"/>
    </row>
    <row r="266" spans="1:4" ht="12.75">
      <c r="A266" s="110"/>
      <c r="B266" s="106"/>
      <c r="C266" s="17" t="s">
        <v>6</v>
      </c>
      <c r="D266" s="40">
        <f>100000+252790+2571584+200000-150000+100000</f>
        <v>3074374</v>
      </c>
    </row>
    <row r="267" spans="1:4" ht="12.75">
      <c r="A267" s="110"/>
      <c r="B267" s="106"/>
      <c r="C267" s="20" t="s">
        <v>7</v>
      </c>
      <c r="D267" s="40">
        <v>45000</v>
      </c>
    </row>
    <row r="268" spans="1:4" ht="12.75">
      <c r="A268" s="113"/>
      <c r="B268" s="106" t="s">
        <v>73</v>
      </c>
      <c r="C268" s="53" t="s">
        <v>8</v>
      </c>
      <c r="D268" s="41">
        <f>SUM(D269,D277)</f>
        <v>2386285</v>
      </c>
    </row>
    <row r="269" spans="1:4" ht="12.75">
      <c r="A269" s="110"/>
      <c r="B269" s="106"/>
      <c r="C269" s="16" t="s">
        <v>1</v>
      </c>
      <c r="D269" s="40">
        <f>SUM(D271:D276)</f>
        <v>2308285</v>
      </c>
    </row>
    <row r="270" spans="1:4" ht="12.75">
      <c r="A270" s="110"/>
      <c r="B270" s="106"/>
      <c r="C270" s="16" t="s">
        <v>2</v>
      </c>
      <c r="D270" s="40"/>
    </row>
    <row r="271" spans="1:4" ht="12.75">
      <c r="A271" s="110"/>
      <c r="B271" s="106"/>
      <c r="C271" s="17" t="s">
        <v>3</v>
      </c>
      <c r="D271" s="40">
        <f>13000</f>
        <v>13000</v>
      </c>
    </row>
    <row r="272" spans="1:4" ht="12.75">
      <c r="A272" s="110"/>
      <c r="B272" s="106"/>
      <c r="C272" s="17" t="s">
        <v>4</v>
      </c>
      <c r="D272" s="40">
        <f>184621</f>
        <v>184621</v>
      </c>
    </row>
    <row r="273" spans="1:4" ht="12.75">
      <c r="A273" s="110"/>
      <c r="B273" s="106"/>
      <c r="C273" s="97" t="s">
        <v>5</v>
      </c>
      <c r="D273" s="121"/>
    </row>
    <row r="274" spans="1:4" ht="12.75">
      <c r="A274" s="110"/>
      <c r="B274" s="106"/>
      <c r="C274" s="97"/>
      <c r="D274" s="122"/>
    </row>
    <row r="275" spans="1:4" ht="25.5">
      <c r="A275" s="110"/>
      <c r="B275" s="106"/>
      <c r="C275" s="19" t="s">
        <v>11</v>
      </c>
      <c r="D275" s="40"/>
    </row>
    <row r="276" spans="1:11" ht="12.75">
      <c r="A276" s="110"/>
      <c r="B276" s="106"/>
      <c r="C276" s="17" t="s">
        <v>6</v>
      </c>
      <c r="D276" s="40">
        <f>50000+1258604+21360+178750-13000+82950+532000</f>
        <v>2110664</v>
      </c>
      <c r="K276" s="36"/>
    </row>
    <row r="277" spans="1:4" ht="12.75">
      <c r="A277" s="110"/>
      <c r="B277" s="106"/>
      <c r="C277" s="20" t="s">
        <v>7</v>
      </c>
      <c r="D277" s="40">
        <f>18660000+1000000+18000-19600000</f>
        <v>78000</v>
      </c>
    </row>
    <row r="278" spans="1:6" s="13" customFormat="1" ht="12.75" customHeight="1">
      <c r="A278" s="33" t="s">
        <v>116</v>
      </c>
      <c r="B278" s="14"/>
      <c r="C278" s="76" t="s">
        <v>118</v>
      </c>
      <c r="D278" s="46">
        <f>SUM(D279)+D289</f>
        <v>3630000</v>
      </c>
      <c r="F278" s="63"/>
    </row>
    <row r="279" spans="1:4" ht="27" customHeight="1">
      <c r="A279" s="99"/>
      <c r="B279" s="94" t="s">
        <v>117</v>
      </c>
      <c r="C279" s="59" t="s">
        <v>143</v>
      </c>
      <c r="D279" s="41">
        <f>SUM(D280,D288)</f>
        <v>2130000</v>
      </c>
    </row>
    <row r="280" spans="1:4" ht="12.75">
      <c r="A280" s="100"/>
      <c r="B280" s="95"/>
      <c r="C280" s="51" t="s">
        <v>108</v>
      </c>
      <c r="D280" s="40">
        <f>SUM(D281:D287)</f>
        <v>2130000</v>
      </c>
    </row>
    <row r="281" spans="1:4" ht="12.75">
      <c r="A281" s="100"/>
      <c r="B281" s="95"/>
      <c r="C281" s="16" t="s">
        <v>2</v>
      </c>
      <c r="D281" s="40"/>
    </row>
    <row r="282" spans="1:4" ht="12.75">
      <c r="A282" s="100"/>
      <c r="B282" s="95"/>
      <c r="C282" s="17" t="s">
        <v>3</v>
      </c>
      <c r="D282" s="40"/>
    </row>
    <row r="283" spans="1:4" ht="12.75">
      <c r="A283" s="100"/>
      <c r="B283" s="95"/>
      <c r="C283" s="17" t="s">
        <v>4</v>
      </c>
      <c r="D283" s="40"/>
    </row>
    <row r="284" spans="1:4" ht="12.75">
      <c r="A284" s="100"/>
      <c r="B284" s="95"/>
      <c r="C284" s="97" t="s">
        <v>5</v>
      </c>
      <c r="D284" s="146">
        <f>4030000-1950000</f>
        <v>2080000</v>
      </c>
    </row>
    <row r="285" spans="1:4" ht="12.75">
      <c r="A285" s="100"/>
      <c r="B285" s="95"/>
      <c r="C285" s="97"/>
      <c r="D285" s="146"/>
    </row>
    <row r="286" spans="1:4" ht="25.5">
      <c r="A286" s="100"/>
      <c r="B286" s="95"/>
      <c r="C286" s="19" t="s">
        <v>11</v>
      </c>
      <c r="D286" s="40"/>
    </row>
    <row r="287" spans="1:4" ht="12.75">
      <c r="A287" s="100"/>
      <c r="B287" s="95"/>
      <c r="C287" s="17" t="s">
        <v>6</v>
      </c>
      <c r="D287" s="40">
        <v>50000</v>
      </c>
    </row>
    <row r="288" spans="1:4" ht="12.75">
      <c r="A288" s="101"/>
      <c r="B288" s="96"/>
      <c r="C288" s="20" t="s">
        <v>7</v>
      </c>
      <c r="D288" s="40"/>
    </row>
    <row r="289" spans="1:4" ht="25.5">
      <c r="A289" s="99"/>
      <c r="B289" s="94" t="s">
        <v>129</v>
      </c>
      <c r="C289" s="54" t="s">
        <v>144</v>
      </c>
      <c r="D289" s="41">
        <f>SUM(D290,D298)</f>
        <v>1500000</v>
      </c>
    </row>
    <row r="290" spans="1:4" ht="12.75">
      <c r="A290" s="100"/>
      <c r="B290" s="95"/>
      <c r="C290" s="51" t="s">
        <v>108</v>
      </c>
      <c r="D290" s="40">
        <f>SUM(D292:D297)</f>
        <v>1500000</v>
      </c>
    </row>
    <row r="291" spans="1:4" ht="12.75">
      <c r="A291" s="100"/>
      <c r="B291" s="95"/>
      <c r="C291" s="16" t="s">
        <v>2</v>
      </c>
      <c r="D291" s="40"/>
    </row>
    <row r="292" spans="1:4" ht="12.75">
      <c r="A292" s="100"/>
      <c r="B292" s="95"/>
      <c r="C292" s="17" t="s">
        <v>3</v>
      </c>
      <c r="D292" s="40"/>
    </row>
    <row r="293" spans="1:4" ht="12.75">
      <c r="A293" s="100"/>
      <c r="B293" s="95"/>
      <c r="C293" s="17" t="s">
        <v>4</v>
      </c>
      <c r="D293" s="40"/>
    </row>
    <row r="294" spans="1:4" ht="12.75">
      <c r="A294" s="100"/>
      <c r="B294" s="95"/>
      <c r="C294" s="97" t="s">
        <v>5</v>
      </c>
      <c r="D294" s="121"/>
    </row>
    <row r="295" spans="1:4" ht="12.75">
      <c r="A295" s="100"/>
      <c r="B295" s="95"/>
      <c r="C295" s="97"/>
      <c r="D295" s="122"/>
    </row>
    <row r="296" spans="1:4" ht="25.5">
      <c r="A296" s="100"/>
      <c r="B296" s="95"/>
      <c r="C296" s="19" t="s">
        <v>11</v>
      </c>
      <c r="D296" s="40">
        <v>1500000</v>
      </c>
    </row>
    <row r="297" spans="1:4" ht="12.75">
      <c r="A297" s="100"/>
      <c r="B297" s="95"/>
      <c r="C297" s="17" t="s">
        <v>6</v>
      </c>
      <c r="D297" s="40"/>
    </row>
    <row r="298" spans="1:4" ht="12.75">
      <c r="A298" s="101"/>
      <c r="B298" s="96"/>
      <c r="C298" s="20" t="s">
        <v>7</v>
      </c>
      <c r="D298" s="40"/>
    </row>
    <row r="299" spans="1:4" ht="12.75" customHeight="1">
      <c r="A299" s="4" t="s">
        <v>63</v>
      </c>
      <c r="B299" s="5"/>
      <c r="C299" s="24" t="s">
        <v>91</v>
      </c>
      <c r="D299" s="46">
        <f>SUM(D300)</f>
        <v>5127703</v>
      </c>
    </row>
    <row r="300" spans="1:4" ht="12.75">
      <c r="A300" s="99"/>
      <c r="B300" s="94" t="s">
        <v>101</v>
      </c>
      <c r="C300" s="21" t="s">
        <v>107</v>
      </c>
      <c r="D300" s="41">
        <f>SUM(D301,D309)</f>
        <v>5127703</v>
      </c>
    </row>
    <row r="301" spans="1:4" ht="12.75">
      <c r="A301" s="100"/>
      <c r="B301" s="95"/>
      <c r="C301" s="16" t="s">
        <v>108</v>
      </c>
      <c r="D301" s="39">
        <f>SUM(D303:D308)</f>
        <v>5127703</v>
      </c>
    </row>
    <row r="302" spans="1:4" ht="12.75">
      <c r="A302" s="100"/>
      <c r="B302" s="95"/>
      <c r="C302" s="16" t="s">
        <v>2</v>
      </c>
      <c r="D302" s="39"/>
    </row>
    <row r="303" spans="1:4" ht="12.75">
      <c r="A303" s="100"/>
      <c r="B303" s="95"/>
      <c r="C303" s="17" t="s">
        <v>3</v>
      </c>
      <c r="D303" s="39"/>
    </row>
    <row r="304" spans="1:4" ht="12.75">
      <c r="A304" s="100"/>
      <c r="B304" s="95"/>
      <c r="C304" s="17" t="s">
        <v>4</v>
      </c>
      <c r="D304" s="39"/>
    </row>
    <row r="305" spans="1:4" ht="12.75" customHeight="1">
      <c r="A305" s="100"/>
      <c r="B305" s="95"/>
      <c r="C305" s="97" t="s">
        <v>5</v>
      </c>
      <c r="D305" s="123"/>
    </row>
    <row r="306" spans="1:4" ht="10.5" customHeight="1">
      <c r="A306" s="100"/>
      <c r="B306" s="95"/>
      <c r="C306" s="97"/>
      <c r="D306" s="124"/>
    </row>
    <row r="307" spans="1:4" ht="27.75" customHeight="1">
      <c r="A307" s="100"/>
      <c r="B307" s="95"/>
      <c r="C307" s="19" t="s">
        <v>11</v>
      </c>
      <c r="D307" s="39"/>
    </row>
    <row r="308" spans="1:5" ht="165.75">
      <c r="A308" s="100"/>
      <c r="B308" s="95"/>
      <c r="C308" s="60" t="s">
        <v>192</v>
      </c>
      <c r="D308" s="39">
        <f>988067+609636+400000+500000+2000000+280000-500000+1000000-150000</f>
        <v>5127703</v>
      </c>
      <c r="E308" s="68"/>
    </row>
    <row r="309" spans="1:4" ht="12.75">
      <c r="A309" s="101"/>
      <c r="B309" s="96"/>
      <c r="C309" s="77" t="s">
        <v>7</v>
      </c>
      <c r="D309" s="39">
        <f>3000000+500000-3500000</f>
        <v>0</v>
      </c>
    </row>
    <row r="310" spans="1:4" ht="12.75">
      <c r="A310" s="11" t="s">
        <v>41</v>
      </c>
      <c r="B310" s="12"/>
      <c r="C310" s="26" t="s">
        <v>92</v>
      </c>
      <c r="D310" s="46">
        <f>SUM(D311,D321,D361,D371,D391)+D381+D341+D351+D331</f>
        <v>44313415</v>
      </c>
    </row>
    <row r="311" spans="1:4" ht="12.75">
      <c r="A311" s="102"/>
      <c r="B311" s="98" t="s">
        <v>64</v>
      </c>
      <c r="C311" s="21" t="s">
        <v>106</v>
      </c>
      <c r="D311" s="41">
        <f>SUM(D312,D320)</f>
        <v>3216931</v>
      </c>
    </row>
    <row r="312" spans="1:4" ht="12.75">
      <c r="A312" s="102"/>
      <c r="B312" s="98"/>
      <c r="C312" s="16" t="s">
        <v>1</v>
      </c>
      <c r="D312" s="39">
        <f>SUM(D314:D319)</f>
        <v>3216931</v>
      </c>
    </row>
    <row r="313" spans="1:4" ht="12.75">
      <c r="A313" s="102"/>
      <c r="B313" s="98"/>
      <c r="C313" s="16" t="s">
        <v>2</v>
      </c>
      <c r="D313" s="39"/>
    </row>
    <row r="314" spans="1:4" ht="12.75">
      <c r="A314" s="102"/>
      <c r="B314" s="98"/>
      <c r="C314" s="17" t="s">
        <v>3</v>
      </c>
      <c r="D314" s="39">
        <v>2836564</v>
      </c>
    </row>
    <row r="315" spans="1:4" ht="12.75">
      <c r="A315" s="102"/>
      <c r="B315" s="98"/>
      <c r="C315" s="17" t="s">
        <v>4</v>
      </c>
      <c r="D315" s="39"/>
    </row>
    <row r="316" spans="1:4" ht="12.75">
      <c r="A316" s="102"/>
      <c r="B316" s="98"/>
      <c r="C316" s="97" t="s">
        <v>5</v>
      </c>
      <c r="D316" s="123"/>
    </row>
    <row r="317" spans="1:4" ht="12.75">
      <c r="A317" s="102"/>
      <c r="B317" s="98"/>
      <c r="C317" s="97"/>
      <c r="D317" s="124"/>
    </row>
    <row r="318" spans="1:4" ht="25.5">
      <c r="A318" s="102"/>
      <c r="B318" s="98"/>
      <c r="C318" s="19" t="s">
        <v>11</v>
      </c>
      <c r="D318" s="39"/>
    </row>
    <row r="319" spans="1:4" ht="12.75">
      <c r="A319" s="102"/>
      <c r="B319" s="98"/>
      <c r="C319" s="17" t="s">
        <v>6</v>
      </c>
      <c r="D319" s="39">
        <v>380367</v>
      </c>
    </row>
    <row r="320" spans="1:4" ht="12.75">
      <c r="A320" s="102"/>
      <c r="B320" s="98"/>
      <c r="C320" s="20" t="s">
        <v>7</v>
      </c>
      <c r="D320" s="39"/>
    </row>
    <row r="321" spans="1:4" ht="12.75">
      <c r="A321" s="102"/>
      <c r="B321" s="98" t="s">
        <v>65</v>
      </c>
      <c r="C321" s="21" t="s">
        <v>66</v>
      </c>
      <c r="D321" s="41">
        <f>SUM(D322,D330)</f>
        <v>974400</v>
      </c>
    </row>
    <row r="322" spans="1:4" ht="12.75">
      <c r="A322" s="102"/>
      <c r="B322" s="98"/>
      <c r="C322" s="16" t="s">
        <v>1</v>
      </c>
      <c r="D322" s="39">
        <f>SUM(D324:D329)</f>
        <v>974400</v>
      </c>
    </row>
    <row r="323" spans="1:4" ht="12.75">
      <c r="A323" s="102"/>
      <c r="B323" s="98"/>
      <c r="C323" s="16" t="s">
        <v>2</v>
      </c>
      <c r="D323" s="39"/>
    </row>
    <row r="324" spans="1:4" ht="12.75">
      <c r="A324" s="102"/>
      <c r="B324" s="98"/>
      <c r="C324" s="17" t="s">
        <v>3</v>
      </c>
      <c r="D324" s="39">
        <v>905001</v>
      </c>
    </row>
    <row r="325" spans="1:4" ht="12.75">
      <c r="A325" s="102"/>
      <c r="B325" s="98"/>
      <c r="C325" s="17" t="s">
        <v>4</v>
      </c>
      <c r="D325" s="42"/>
    </row>
    <row r="326" spans="1:4" ht="12.75">
      <c r="A326" s="102"/>
      <c r="B326" s="98"/>
      <c r="C326" s="97" t="s">
        <v>5</v>
      </c>
      <c r="D326" s="123"/>
    </row>
    <row r="327" spans="1:4" ht="12.75">
      <c r="A327" s="102"/>
      <c r="B327" s="98"/>
      <c r="C327" s="97"/>
      <c r="D327" s="124"/>
    </row>
    <row r="328" spans="1:4" ht="25.5">
      <c r="A328" s="102"/>
      <c r="B328" s="98"/>
      <c r="C328" s="19" t="s">
        <v>11</v>
      </c>
      <c r="D328" s="39"/>
    </row>
    <row r="329" spans="1:4" ht="12.75">
      <c r="A329" s="102"/>
      <c r="B329" s="98"/>
      <c r="C329" s="17" t="s">
        <v>6</v>
      </c>
      <c r="D329" s="39">
        <v>69399</v>
      </c>
    </row>
    <row r="330" spans="1:4" ht="12.75">
      <c r="A330" s="102"/>
      <c r="B330" s="98"/>
      <c r="C330" s="20" t="s">
        <v>7</v>
      </c>
      <c r="D330" s="39"/>
    </row>
    <row r="331" spans="1:4" ht="12.75">
      <c r="A331" s="107"/>
      <c r="B331" s="94" t="s">
        <v>190</v>
      </c>
      <c r="C331" s="27" t="s">
        <v>191</v>
      </c>
      <c r="D331" s="41">
        <f>SUM(D332,D340)</f>
        <v>350000</v>
      </c>
    </row>
    <row r="332" spans="1:4" ht="12.75">
      <c r="A332" s="127"/>
      <c r="B332" s="95"/>
      <c r="C332" s="16" t="s">
        <v>1</v>
      </c>
      <c r="D332" s="40">
        <f>SUM(D334:D339)</f>
        <v>0</v>
      </c>
    </row>
    <row r="333" spans="1:4" ht="12.75">
      <c r="A333" s="127"/>
      <c r="B333" s="95"/>
      <c r="C333" s="16" t="s">
        <v>2</v>
      </c>
      <c r="D333" s="39"/>
    </row>
    <row r="334" spans="1:4" ht="12.75">
      <c r="A334" s="127"/>
      <c r="B334" s="95"/>
      <c r="C334" s="17" t="s">
        <v>3</v>
      </c>
      <c r="D334" s="39"/>
    </row>
    <row r="335" spans="1:4" ht="12.75">
      <c r="A335" s="127"/>
      <c r="B335" s="95"/>
      <c r="C335" s="17" t="s">
        <v>4</v>
      </c>
      <c r="D335" s="39"/>
    </row>
    <row r="336" spans="1:4" ht="12.75">
      <c r="A336" s="127"/>
      <c r="B336" s="95"/>
      <c r="C336" s="97" t="s">
        <v>5</v>
      </c>
      <c r="D336" s="123"/>
    </row>
    <row r="337" spans="1:4" ht="12.75">
      <c r="A337" s="127"/>
      <c r="B337" s="95"/>
      <c r="C337" s="97"/>
      <c r="D337" s="124"/>
    </row>
    <row r="338" spans="1:4" ht="25.5">
      <c r="A338" s="127"/>
      <c r="B338" s="95"/>
      <c r="C338" s="19" t="s">
        <v>11</v>
      </c>
      <c r="D338" s="39"/>
    </row>
    <row r="339" spans="1:4" ht="12.75">
      <c r="A339" s="127"/>
      <c r="B339" s="95"/>
      <c r="C339" s="17" t="s">
        <v>6</v>
      </c>
      <c r="D339" s="39"/>
    </row>
    <row r="340" spans="1:4" ht="12.75">
      <c r="A340" s="128"/>
      <c r="B340" s="96"/>
      <c r="C340" s="20" t="s">
        <v>7</v>
      </c>
      <c r="D340" s="39">
        <v>350000</v>
      </c>
    </row>
    <row r="341" spans="1:4" ht="12.75">
      <c r="A341" s="107"/>
      <c r="B341" s="94" t="s">
        <v>119</v>
      </c>
      <c r="C341" s="27" t="s">
        <v>127</v>
      </c>
      <c r="D341" s="41">
        <f>SUM(D342,D350)</f>
        <v>13724084</v>
      </c>
    </row>
    <row r="342" spans="1:4" ht="12.75">
      <c r="A342" s="127"/>
      <c r="B342" s="95"/>
      <c r="C342" s="16" t="s">
        <v>1</v>
      </c>
      <c r="D342" s="40">
        <f>SUM(D344:D349)</f>
        <v>13574084</v>
      </c>
    </row>
    <row r="343" spans="1:4" ht="12.75">
      <c r="A343" s="127"/>
      <c r="B343" s="95"/>
      <c r="C343" s="16" t="s">
        <v>2</v>
      </c>
      <c r="D343" s="39"/>
    </row>
    <row r="344" spans="1:4" ht="12.75">
      <c r="A344" s="127"/>
      <c r="B344" s="95"/>
      <c r="C344" s="17" t="s">
        <v>3</v>
      </c>
      <c r="D344" s="39">
        <v>11232956</v>
      </c>
    </row>
    <row r="345" spans="1:4" ht="12.75">
      <c r="A345" s="127"/>
      <c r="B345" s="95"/>
      <c r="C345" s="17" t="s">
        <v>4</v>
      </c>
      <c r="D345" s="39"/>
    </row>
    <row r="346" spans="1:4" ht="12.75">
      <c r="A346" s="127"/>
      <c r="B346" s="95"/>
      <c r="C346" s="97" t="s">
        <v>5</v>
      </c>
      <c r="D346" s="123"/>
    </row>
    <row r="347" spans="1:4" ht="12.75">
      <c r="A347" s="127"/>
      <c r="B347" s="95"/>
      <c r="C347" s="97"/>
      <c r="D347" s="124"/>
    </row>
    <row r="348" spans="1:4" ht="25.5">
      <c r="A348" s="127"/>
      <c r="B348" s="95"/>
      <c r="C348" s="19" t="s">
        <v>11</v>
      </c>
      <c r="D348" s="39"/>
    </row>
    <row r="349" spans="1:4" ht="12.75">
      <c r="A349" s="127"/>
      <c r="B349" s="95"/>
      <c r="C349" s="17" t="s">
        <v>6</v>
      </c>
      <c r="D349" s="39">
        <f>2251128+90000</f>
        <v>2341128</v>
      </c>
    </row>
    <row r="350" spans="1:4" ht="12.75">
      <c r="A350" s="128"/>
      <c r="B350" s="96"/>
      <c r="C350" s="20" t="s">
        <v>7</v>
      </c>
      <c r="D350" s="39">
        <v>150000</v>
      </c>
    </row>
    <row r="351" spans="1:4" ht="12.75" customHeight="1">
      <c r="A351" s="102"/>
      <c r="B351" s="98" t="s">
        <v>164</v>
      </c>
      <c r="C351" s="22" t="s">
        <v>165</v>
      </c>
      <c r="D351" s="41">
        <f>SUM(D352,D360)</f>
        <v>1166047</v>
      </c>
    </row>
    <row r="352" spans="1:4" ht="12.75">
      <c r="A352" s="102"/>
      <c r="B352" s="98"/>
      <c r="C352" s="16" t="s">
        <v>1</v>
      </c>
      <c r="D352" s="39">
        <f>SUM(D354:D359)</f>
        <v>1166047</v>
      </c>
    </row>
    <row r="353" spans="1:4" ht="12.75">
      <c r="A353" s="102"/>
      <c r="B353" s="98"/>
      <c r="C353" s="16" t="s">
        <v>2</v>
      </c>
      <c r="D353" s="39"/>
    </row>
    <row r="354" spans="1:4" ht="12.75">
      <c r="A354" s="102"/>
      <c r="B354" s="98"/>
      <c r="C354" s="17" t="s">
        <v>3</v>
      </c>
      <c r="D354" s="39">
        <v>989327</v>
      </c>
    </row>
    <row r="355" spans="1:4" ht="12.75">
      <c r="A355" s="102"/>
      <c r="B355" s="98"/>
      <c r="C355" s="17" t="s">
        <v>4</v>
      </c>
      <c r="D355" s="39"/>
    </row>
    <row r="356" spans="1:4" ht="12.75">
      <c r="A356" s="102"/>
      <c r="B356" s="98"/>
      <c r="C356" s="97" t="s">
        <v>5</v>
      </c>
      <c r="D356" s="123"/>
    </row>
    <row r="357" spans="1:4" ht="12.75">
      <c r="A357" s="102"/>
      <c r="B357" s="98"/>
      <c r="C357" s="97"/>
      <c r="D357" s="124"/>
    </row>
    <row r="358" spans="1:4" ht="25.5">
      <c r="A358" s="102"/>
      <c r="B358" s="98"/>
      <c r="C358" s="19" t="s">
        <v>11</v>
      </c>
      <c r="D358" s="39"/>
    </row>
    <row r="359" spans="1:4" ht="12.75">
      <c r="A359" s="102"/>
      <c r="B359" s="98"/>
      <c r="C359" s="17" t="s">
        <v>6</v>
      </c>
      <c r="D359" s="39">
        <f>146720+30000</f>
        <v>176720</v>
      </c>
    </row>
    <row r="360" spans="1:4" ht="12.75">
      <c r="A360" s="102"/>
      <c r="B360" s="98"/>
      <c r="C360" s="20" t="s">
        <v>7</v>
      </c>
      <c r="D360" s="39"/>
    </row>
    <row r="361" spans="1:4" ht="12.75" customHeight="1">
      <c r="A361" s="102"/>
      <c r="B361" s="98" t="s">
        <v>67</v>
      </c>
      <c r="C361" s="22" t="s">
        <v>125</v>
      </c>
      <c r="D361" s="41">
        <f>SUM(D362,D370)</f>
        <v>11097847</v>
      </c>
    </row>
    <row r="362" spans="1:4" ht="12.75">
      <c r="A362" s="102"/>
      <c r="B362" s="98"/>
      <c r="C362" s="16" t="s">
        <v>1</v>
      </c>
      <c r="D362" s="39">
        <f>SUM(D364:D369)</f>
        <v>11097847</v>
      </c>
    </row>
    <row r="363" spans="1:4" ht="12.75">
      <c r="A363" s="102"/>
      <c r="B363" s="98"/>
      <c r="C363" s="16" t="s">
        <v>2</v>
      </c>
      <c r="D363" s="39"/>
    </row>
    <row r="364" spans="1:4" ht="12.75">
      <c r="A364" s="102"/>
      <c r="B364" s="98"/>
      <c r="C364" s="17" t="s">
        <v>3</v>
      </c>
      <c r="D364" s="39">
        <v>9536632</v>
      </c>
    </row>
    <row r="365" spans="1:4" ht="12.75">
      <c r="A365" s="102"/>
      <c r="B365" s="98"/>
      <c r="C365" s="17" t="s">
        <v>4</v>
      </c>
      <c r="D365" s="39"/>
    </row>
    <row r="366" spans="1:4" ht="12.75">
      <c r="A366" s="102"/>
      <c r="B366" s="98"/>
      <c r="C366" s="97" t="s">
        <v>5</v>
      </c>
      <c r="D366" s="123"/>
    </row>
    <row r="367" spans="1:4" ht="12.75">
      <c r="A367" s="102"/>
      <c r="B367" s="98"/>
      <c r="C367" s="97"/>
      <c r="D367" s="124"/>
    </row>
    <row r="368" spans="1:4" ht="25.5">
      <c r="A368" s="102"/>
      <c r="B368" s="98"/>
      <c r="C368" s="19" t="s">
        <v>11</v>
      </c>
      <c r="D368" s="39"/>
    </row>
    <row r="369" spans="1:4" ht="12.75">
      <c r="A369" s="102"/>
      <c r="B369" s="98"/>
      <c r="C369" s="17" t="s">
        <v>6</v>
      </c>
      <c r="D369" s="39">
        <f>1531215-150000+180000</f>
        <v>1561215</v>
      </c>
    </row>
    <row r="370" spans="1:4" ht="12.75">
      <c r="A370" s="102"/>
      <c r="B370" s="98"/>
      <c r="C370" s="20" t="s">
        <v>7</v>
      </c>
      <c r="D370" s="39"/>
    </row>
    <row r="371" spans="1:4" ht="12.75">
      <c r="A371" s="102"/>
      <c r="B371" s="98" t="s">
        <v>68</v>
      </c>
      <c r="C371" s="21" t="s">
        <v>112</v>
      </c>
      <c r="D371" s="41">
        <f>SUM(D372,D380)</f>
        <v>4467038</v>
      </c>
    </row>
    <row r="372" spans="1:4" ht="12.75">
      <c r="A372" s="102"/>
      <c r="B372" s="98"/>
      <c r="C372" s="16" t="s">
        <v>1</v>
      </c>
      <c r="D372" s="39">
        <f>SUM(D374:D379)</f>
        <v>4467038</v>
      </c>
    </row>
    <row r="373" spans="1:4" ht="12.75">
      <c r="A373" s="102"/>
      <c r="B373" s="98"/>
      <c r="C373" s="16" t="s">
        <v>2</v>
      </c>
      <c r="D373" s="39"/>
    </row>
    <row r="374" spans="1:4" ht="12.75">
      <c r="A374" s="102"/>
      <c r="B374" s="98"/>
      <c r="C374" s="17" t="s">
        <v>3</v>
      </c>
      <c r="D374" s="39">
        <v>4010526</v>
      </c>
    </row>
    <row r="375" spans="1:4" ht="12.75">
      <c r="A375" s="102"/>
      <c r="B375" s="98"/>
      <c r="C375" s="17" t="s">
        <v>4</v>
      </c>
      <c r="D375" s="39"/>
    </row>
    <row r="376" spans="1:4" ht="12.75">
      <c r="A376" s="102"/>
      <c r="B376" s="98"/>
      <c r="C376" s="97" t="s">
        <v>5</v>
      </c>
      <c r="D376" s="123"/>
    </row>
    <row r="377" spans="1:4" ht="12.75">
      <c r="A377" s="102"/>
      <c r="B377" s="98"/>
      <c r="C377" s="97"/>
      <c r="D377" s="124"/>
    </row>
    <row r="378" spans="1:4" ht="25.5">
      <c r="A378" s="102"/>
      <c r="B378" s="98"/>
      <c r="C378" s="19" t="s">
        <v>11</v>
      </c>
      <c r="D378" s="39"/>
    </row>
    <row r="379" spans="1:4" ht="12.75">
      <c r="A379" s="102"/>
      <c r="B379" s="98"/>
      <c r="C379" s="17" t="s">
        <v>6</v>
      </c>
      <c r="D379" s="39">
        <v>456512</v>
      </c>
    </row>
    <row r="380" spans="1:4" ht="12.75">
      <c r="A380" s="102"/>
      <c r="B380" s="98"/>
      <c r="C380" s="20" t="s">
        <v>7</v>
      </c>
      <c r="D380" s="39"/>
    </row>
    <row r="381" spans="1:4" ht="12.75" customHeight="1">
      <c r="A381" s="99"/>
      <c r="B381" s="94" t="s">
        <v>120</v>
      </c>
      <c r="C381" s="28" t="s">
        <v>124</v>
      </c>
      <c r="D381" s="41">
        <f>SUM(D382,D390)</f>
        <v>8940935</v>
      </c>
    </row>
    <row r="382" spans="1:4" ht="12.75">
      <c r="A382" s="100"/>
      <c r="B382" s="95"/>
      <c r="C382" s="16" t="s">
        <v>1</v>
      </c>
      <c r="D382" s="39">
        <f>SUM(D384:D389)</f>
        <v>7269118</v>
      </c>
    </row>
    <row r="383" spans="1:4" ht="12.75">
      <c r="A383" s="100"/>
      <c r="B383" s="95"/>
      <c r="C383" s="16" t="s">
        <v>2</v>
      </c>
      <c r="D383" s="39"/>
    </row>
    <row r="384" spans="1:4" ht="12.75">
      <c r="A384" s="100"/>
      <c r="B384" s="95"/>
      <c r="C384" s="17" t="s">
        <v>3</v>
      </c>
      <c r="D384" s="39">
        <v>4810614</v>
      </c>
    </row>
    <row r="385" spans="1:4" ht="12.75">
      <c r="A385" s="100"/>
      <c r="B385" s="95"/>
      <c r="C385" s="17" t="s">
        <v>4</v>
      </c>
      <c r="D385" s="39"/>
    </row>
    <row r="386" spans="1:4" ht="12.75">
      <c r="A386" s="100"/>
      <c r="B386" s="95"/>
      <c r="C386" s="97" t="s">
        <v>5</v>
      </c>
      <c r="D386" s="123"/>
    </row>
    <row r="387" spans="1:4" ht="12.75">
      <c r="A387" s="100"/>
      <c r="B387" s="95"/>
      <c r="C387" s="97"/>
      <c r="D387" s="124"/>
    </row>
    <row r="388" spans="1:4" ht="25.5">
      <c r="A388" s="100"/>
      <c r="B388" s="95"/>
      <c r="C388" s="19" t="s">
        <v>11</v>
      </c>
      <c r="D388" s="39"/>
    </row>
    <row r="389" spans="1:4" ht="12.75">
      <c r="A389" s="100"/>
      <c r="B389" s="95"/>
      <c r="C389" s="17" t="s">
        <v>6</v>
      </c>
      <c r="D389" s="39">
        <f>2304874+153630</f>
        <v>2458504</v>
      </c>
    </row>
    <row r="390" spans="1:4" ht="12.75">
      <c r="A390" s="101"/>
      <c r="B390" s="96"/>
      <c r="C390" s="20" t="s">
        <v>7</v>
      </c>
      <c r="D390" s="39">
        <f>521817+540000+610000</f>
        <v>1671817</v>
      </c>
    </row>
    <row r="391" spans="1:4" ht="12.75" customHeight="1">
      <c r="A391" s="102"/>
      <c r="B391" s="98" t="s">
        <v>72</v>
      </c>
      <c r="C391" s="21" t="s">
        <v>8</v>
      </c>
      <c r="D391" s="41">
        <f>SUM(D392,D400)</f>
        <v>376133</v>
      </c>
    </row>
    <row r="392" spans="1:4" ht="12.75">
      <c r="A392" s="102"/>
      <c r="B392" s="98"/>
      <c r="C392" s="16" t="s">
        <v>1</v>
      </c>
      <c r="D392" s="39">
        <f>SUM(D394:D399)</f>
        <v>376133</v>
      </c>
    </row>
    <row r="393" spans="1:4" ht="12.75">
      <c r="A393" s="102"/>
      <c r="B393" s="98"/>
      <c r="C393" s="16" t="s">
        <v>2</v>
      </c>
      <c r="D393" s="39"/>
    </row>
    <row r="394" spans="1:4" ht="12.75">
      <c r="A394" s="102"/>
      <c r="B394" s="98"/>
      <c r="C394" s="17" t="s">
        <v>3</v>
      </c>
      <c r="D394" s="39">
        <v>51897</v>
      </c>
    </row>
    <row r="395" spans="1:4" ht="12.75">
      <c r="A395" s="102"/>
      <c r="B395" s="98"/>
      <c r="C395" s="17" t="s">
        <v>4</v>
      </c>
      <c r="D395" s="39"/>
    </row>
    <row r="396" spans="1:4" ht="12.75">
      <c r="A396" s="102"/>
      <c r="B396" s="98"/>
      <c r="C396" s="97" t="s">
        <v>5</v>
      </c>
      <c r="D396" s="123"/>
    </row>
    <row r="397" spans="1:4" ht="12.75">
      <c r="A397" s="102"/>
      <c r="B397" s="98"/>
      <c r="C397" s="97"/>
      <c r="D397" s="124"/>
    </row>
    <row r="398" spans="1:4" ht="25.5">
      <c r="A398" s="102"/>
      <c r="B398" s="98"/>
      <c r="C398" s="19" t="s">
        <v>11</v>
      </c>
      <c r="D398" s="39"/>
    </row>
    <row r="399" spans="1:4" ht="12.75">
      <c r="A399" s="102"/>
      <c r="B399" s="98"/>
      <c r="C399" s="17" t="s">
        <v>6</v>
      </c>
      <c r="D399" s="39">
        <v>324236</v>
      </c>
    </row>
    <row r="400" spans="1:4" ht="15" customHeight="1">
      <c r="A400" s="102"/>
      <c r="B400" s="98"/>
      <c r="C400" s="20" t="s">
        <v>7</v>
      </c>
      <c r="D400" s="39"/>
    </row>
    <row r="401" spans="1:4" ht="12.75" customHeight="1">
      <c r="A401" s="9" t="s">
        <v>93</v>
      </c>
      <c r="B401" s="10"/>
      <c r="C401" s="55" t="s">
        <v>145</v>
      </c>
      <c r="D401" s="46">
        <f>SUM(D412,D402)</f>
        <v>7854985</v>
      </c>
    </row>
    <row r="402" spans="1:4" ht="12.75">
      <c r="A402" s="102"/>
      <c r="B402" s="98" t="s">
        <v>138</v>
      </c>
      <c r="C402" s="21" t="s">
        <v>175</v>
      </c>
      <c r="D402" s="41">
        <f>SUM(D403,D411)</f>
        <v>6054985</v>
      </c>
    </row>
    <row r="403" spans="1:4" ht="12.75">
      <c r="A403" s="102"/>
      <c r="B403" s="98"/>
      <c r="C403" s="16" t="s">
        <v>1</v>
      </c>
      <c r="D403" s="39">
        <f>SUM(D405:D410)</f>
        <v>6054985</v>
      </c>
    </row>
    <row r="404" spans="1:4" ht="12.75">
      <c r="A404" s="102"/>
      <c r="B404" s="98"/>
      <c r="C404" s="16" t="s">
        <v>2</v>
      </c>
      <c r="D404" s="39"/>
    </row>
    <row r="405" spans="1:4" ht="12.75">
      <c r="A405" s="102"/>
      <c r="B405" s="98"/>
      <c r="C405" s="17" t="s">
        <v>3</v>
      </c>
      <c r="D405" s="39"/>
    </row>
    <row r="406" spans="1:4" ht="12.75">
      <c r="A406" s="102"/>
      <c r="B406" s="98"/>
      <c r="C406" s="17" t="s">
        <v>4</v>
      </c>
      <c r="D406" s="39">
        <f>6077176-22191</f>
        <v>6054985</v>
      </c>
    </row>
    <row r="407" spans="1:4" ht="12.75">
      <c r="A407" s="102"/>
      <c r="B407" s="98"/>
      <c r="C407" s="97" t="s">
        <v>5</v>
      </c>
      <c r="D407" s="123"/>
    </row>
    <row r="408" spans="1:4" ht="12.75">
      <c r="A408" s="102"/>
      <c r="B408" s="98"/>
      <c r="C408" s="97"/>
      <c r="D408" s="124"/>
    </row>
    <row r="409" spans="1:4" ht="25.5">
      <c r="A409" s="102"/>
      <c r="B409" s="98"/>
      <c r="C409" s="19" t="s">
        <v>11</v>
      </c>
      <c r="D409" s="39"/>
    </row>
    <row r="410" spans="1:4" ht="12.75">
      <c r="A410" s="102"/>
      <c r="B410" s="98"/>
      <c r="C410" s="17" t="s">
        <v>6</v>
      </c>
      <c r="D410" s="39"/>
    </row>
    <row r="411" spans="1:4" ht="12.75" customHeight="1">
      <c r="A411" s="102"/>
      <c r="B411" s="98"/>
      <c r="C411" s="20" t="s">
        <v>7</v>
      </c>
      <c r="D411" s="39"/>
    </row>
    <row r="412" spans="1:4" ht="12.75">
      <c r="A412" s="102"/>
      <c r="B412" s="98" t="s">
        <v>159</v>
      </c>
      <c r="C412" s="21" t="s">
        <v>8</v>
      </c>
      <c r="D412" s="41">
        <f>SUM(D413,D421)</f>
        <v>1800000</v>
      </c>
    </row>
    <row r="413" spans="1:4" ht="12.75">
      <c r="A413" s="102"/>
      <c r="B413" s="98"/>
      <c r="C413" s="16" t="s">
        <v>1</v>
      </c>
      <c r="D413" s="39">
        <f>SUM(D415:D420)</f>
        <v>1800000</v>
      </c>
    </row>
    <row r="414" spans="1:4" ht="12.75">
      <c r="A414" s="102"/>
      <c r="B414" s="98"/>
      <c r="C414" s="16" t="s">
        <v>2</v>
      </c>
      <c r="D414" s="39"/>
    </row>
    <row r="415" spans="1:4" ht="12.75">
      <c r="A415" s="102"/>
      <c r="B415" s="98"/>
      <c r="C415" s="17" t="s">
        <v>3</v>
      </c>
      <c r="D415" s="39"/>
    </row>
    <row r="416" spans="1:4" ht="12.75">
      <c r="A416" s="102"/>
      <c r="B416" s="98"/>
      <c r="C416" s="17" t="s">
        <v>4</v>
      </c>
      <c r="D416" s="39">
        <v>1800000</v>
      </c>
    </row>
    <row r="417" spans="1:4" ht="12.75">
      <c r="A417" s="102"/>
      <c r="B417" s="98"/>
      <c r="C417" s="97" t="s">
        <v>5</v>
      </c>
      <c r="D417" s="123"/>
    </row>
    <row r="418" spans="1:4" ht="12.75">
      <c r="A418" s="102"/>
      <c r="B418" s="98"/>
      <c r="C418" s="97"/>
      <c r="D418" s="124"/>
    </row>
    <row r="419" spans="1:4" ht="25.5">
      <c r="A419" s="102"/>
      <c r="B419" s="98"/>
      <c r="C419" s="19" t="s">
        <v>11</v>
      </c>
      <c r="D419" s="39"/>
    </row>
    <row r="420" spans="1:4" ht="12.75">
      <c r="A420" s="102"/>
      <c r="B420" s="98"/>
      <c r="C420" s="17" t="s">
        <v>6</v>
      </c>
      <c r="D420" s="39"/>
    </row>
    <row r="421" spans="1:4" ht="12.75" customHeight="1">
      <c r="A421" s="102"/>
      <c r="B421" s="98"/>
      <c r="C421" s="20" t="s">
        <v>7</v>
      </c>
      <c r="D421" s="39"/>
    </row>
    <row r="422" spans="1:4" ht="15.75" customHeight="1">
      <c r="A422" s="9" t="s">
        <v>42</v>
      </c>
      <c r="B422" s="10"/>
      <c r="C422" s="55" t="s">
        <v>146</v>
      </c>
      <c r="D422" s="46">
        <f>SUM(D423,D453,D463,D473,D483,D493+D443+D433)</f>
        <v>22947817</v>
      </c>
    </row>
    <row r="423" spans="1:4" ht="12.75">
      <c r="A423" s="99"/>
      <c r="B423" s="98" t="s">
        <v>102</v>
      </c>
      <c r="C423" s="21" t="s">
        <v>103</v>
      </c>
      <c r="D423" s="41">
        <f>SUM(D424,D432)</f>
        <v>11860817</v>
      </c>
    </row>
    <row r="424" spans="1:4" ht="12.75">
      <c r="A424" s="100"/>
      <c r="B424" s="98"/>
      <c r="C424" s="16" t="s">
        <v>1</v>
      </c>
      <c r="D424" s="39">
        <f>SUM(D426:D431)</f>
        <v>0</v>
      </c>
    </row>
    <row r="425" spans="1:4" ht="12.75">
      <c r="A425" s="100"/>
      <c r="B425" s="98"/>
      <c r="C425" s="16" t="s">
        <v>2</v>
      </c>
      <c r="D425" s="39"/>
    </row>
    <row r="426" spans="1:4" ht="12.75">
      <c r="A426" s="100"/>
      <c r="B426" s="98"/>
      <c r="C426" s="17" t="s">
        <v>3</v>
      </c>
      <c r="D426" s="39"/>
    </row>
    <row r="427" spans="1:4" ht="12.75">
      <c r="A427" s="100"/>
      <c r="B427" s="98"/>
      <c r="C427" s="17" t="s">
        <v>4</v>
      </c>
      <c r="D427" s="39"/>
    </row>
    <row r="428" spans="1:4" ht="12.75">
      <c r="A428" s="100"/>
      <c r="B428" s="98"/>
      <c r="C428" s="97" t="s">
        <v>5</v>
      </c>
      <c r="D428" s="123"/>
    </row>
    <row r="429" spans="1:4" ht="12.75">
      <c r="A429" s="100"/>
      <c r="B429" s="98"/>
      <c r="C429" s="97"/>
      <c r="D429" s="124"/>
    </row>
    <row r="430" spans="1:4" ht="25.5">
      <c r="A430" s="100"/>
      <c r="B430" s="98"/>
      <c r="C430" s="19" t="s">
        <v>11</v>
      </c>
      <c r="D430" s="39"/>
    </row>
    <row r="431" spans="1:4" ht="12.75">
      <c r="A431" s="100"/>
      <c r="B431" s="98"/>
      <c r="C431" s="17" t="s">
        <v>6</v>
      </c>
      <c r="D431" s="39"/>
    </row>
    <row r="432" spans="1:4" ht="15.75" customHeight="1">
      <c r="A432" s="101"/>
      <c r="B432" s="98"/>
      <c r="C432" s="29" t="s">
        <v>18</v>
      </c>
      <c r="D432" s="39">
        <f>6797686+5313131-450000+200000</f>
        <v>11860817</v>
      </c>
    </row>
    <row r="433" spans="1:4" ht="12.75">
      <c r="A433" s="102"/>
      <c r="B433" s="98" t="s">
        <v>169</v>
      </c>
      <c r="C433" s="21" t="s">
        <v>170</v>
      </c>
      <c r="D433" s="41">
        <f>SUM(D434,D442)</f>
        <v>2500000</v>
      </c>
    </row>
    <row r="434" spans="1:4" ht="12.75">
      <c r="A434" s="102"/>
      <c r="B434" s="98"/>
      <c r="C434" s="16" t="s">
        <v>1</v>
      </c>
      <c r="D434" s="39">
        <f>SUM(D436:D441)</f>
        <v>0</v>
      </c>
    </row>
    <row r="435" spans="1:4" ht="12.75">
      <c r="A435" s="102"/>
      <c r="B435" s="98"/>
      <c r="C435" s="16" t="s">
        <v>2</v>
      </c>
      <c r="D435" s="39"/>
    </row>
    <row r="436" spans="1:4" ht="12.75">
      <c r="A436" s="102"/>
      <c r="B436" s="98"/>
      <c r="C436" s="17" t="s">
        <v>3</v>
      </c>
      <c r="D436" s="39"/>
    </row>
    <row r="437" spans="1:4" ht="12.75">
      <c r="A437" s="102"/>
      <c r="B437" s="98"/>
      <c r="C437" s="17" t="s">
        <v>4</v>
      </c>
      <c r="D437" s="39"/>
    </row>
    <row r="438" spans="1:4" ht="12.75">
      <c r="A438" s="102"/>
      <c r="B438" s="98"/>
      <c r="C438" s="97" t="s">
        <v>5</v>
      </c>
      <c r="D438" s="123"/>
    </row>
    <row r="439" spans="1:4" ht="12.75">
      <c r="A439" s="102"/>
      <c r="B439" s="98"/>
      <c r="C439" s="97"/>
      <c r="D439" s="124"/>
    </row>
    <row r="440" spans="1:4" ht="25.5">
      <c r="A440" s="102"/>
      <c r="B440" s="98"/>
      <c r="C440" s="19" t="s">
        <v>11</v>
      </c>
      <c r="D440" s="39"/>
    </row>
    <row r="441" spans="1:4" ht="12.75">
      <c r="A441" s="102"/>
      <c r="B441" s="98"/>
      <c r="C441" s="19" t="s">
        <v>20</v>
      </c>
      <c r="D441" s="39"/>
    </row>
    <row r="442" spans="1:4" ht="12.75">
      <c r="A442" s="102"/>
      <c r="B442" s="98"/>
      <c r="C442" s="20" t="s">
        <v>7</v>
      </c>
      <c r="D442" s="39">
        <v>2500000</v>
      </c>
    </row>
    <row r="443" spans="1:4" ht="12.75">
      <c r="A443" s="102"/>
      <c r="B443" s="98" t="s">
        <v>179</v>
      </c>
      <c r="C443" s="21" t="s">
        <v>180</v>
      </c>
      <c r="D443" s="41">
        <f>SUM(D444,D452)</f>
        <v>200000</v>
      </c>
    </row>
    <row r="444" spans="1:4" ht="12.75">
      <c r="A444" s="102"/>
      <c r="B444" s="98"/>
      <c r="C444" s="16" t="s">
        <v>1</v>
      </c>
      <c r="D444" s="39">
        <f>SUM(D446:D451)</f>
        <v>0</v>
      </c>
    </row>
    <row r="445" spans="1:4" ht="12.75">
      <c r="A445" s="102"/>
      <c r="B445" s="98"/>
      <c r="C445" s="16" t="s">
        <v>2</v>
      </c>
      <c r="D445" s="39"/>
    </row>
    <row r="446" spans="1:4" ht="12.75">
      <c r="A446" s="102"/>
      <c r="B446" s="98"/>
      <c r="C446" s="17" t="s">
        <v>3</v>
      </c>
      <c r="D446" s="39"/>
    </row>
    <row r="447" spans="1:4" ht="12.75">
      <c r="A447" s="102"/>
      <c r="B447" s="98"/>
      <c r="C447" s="17" t="s">
        <v>4</v>
      </c>
      <c r="D447" s="39"/>
    </row>
    <row r="448" spans="1:4" ht="12.75">
      <c r="A448" s="102"/>
      <c r="B448" s="98"/>
      <c r="C448" s="97" t="s">
        <v>5</v>
      </c>
      <c r="D448" s="123"/>
    </row>
    <row r="449" spans="1:4" ht="12.75">
      <c r="A449" s="102"/>
      <c r="B449" s="98"/>
      <c r="C449" s="97"/>
      <c r="D449" s="124"/>
    </row>
    <row r="450" spans="1:4" ht="25.5">
      <c r="A450" s="102"/>
      <c r="B450" s="98"/>
      <c r="C450" s="19" t="s">
        <v>11</v>
      </c>
      <c r="D450" s="39"/>
    </row>
    <row r="451" spans="1:4" ht="12.75">
      <c r="A451" s="102"/>
      <c r="B451" s="98"/>
      <c r="C451" s="19" t="s">
        <v>20</v>
      </c>
      <c r="D451" s="39"/>
    </row>
    <row r="452" spans="1:4" ht="12.75">
      <c r="A452" s="102"/>
      <c r="B452" s="98"/>
      <c r="C452" s="20" t="s">
        <v>7</v>
      </c>
      <c r="D452" s="39">
        <v>200000</v>
      </c>
    </row>
    <row r="453" spans="1:4" ht="12.75">
      <c r="A453" s="102"/>
      <c r="B453" s="98" t="s">
        <v>45</v>
      </c>
      <c r="C453" s="21" t="s">
        <v>139</v>
      </c>
      <c r="D453" s="41">
        <f>SUM(D454,D462)</f>
        <v>3900000</v>
      </c>
    </row>
    <row r="454" spans="1:4" ht="12.75">
      <c r="A454" s="102"/>
      <c r="B454" s="98"/>
      <c r="C454" s="16" t="s">
        <v>1</v>
      </c>
      <c r="D454" s="39">
        <f>SUM(D456:D461)</f>
        <v>1800000</v>
      </c>
    </row>
    <row r="455" spans="1:4" ht="12.75">
      <c r="A455" s="102"/>
      <c r="B455" s="98"/>
      <c r="C455" s="16" t="s">
        <v>2</v>
      </c>
      <c r="D455" s="39"/>
    </row>
    <row r="456" spans="1:4" ht="12.75">
      <c r="A456" s="102"/>
      <c r="B456" s="98"/>
      <c r="C456" s="17" t="s">
        <v>3</v>
      </c>
      <c r="D456" s="39"/>
    </row>
    <row r="457" spans="1:4" ht="12.75">
      <c r="A457" s="102"/>
      <c r="B457" s="98"/>
      <c r="C457" s="17" t="s">
        <v>4</v>
      </c>
      <c r="D457" s="39">
        <v>800000</v>
      </c>
    </row>
    <row r="458" spans="1:4" ht="12.75">
      <c r="A458" s="102"/>
      <c r="B458" s="98"/>
      <c r="C458" s="97" t="s">
        <v>5</v>
      </c>
      <c r="D458" s="123"/>
    </row>
    <row r="459" spans="1:4" ht="12.75">
      <c r="A459" s="102"/>
      <c r="B459" s="98"/>
      <c r="C459" s="97"/>
      <c r="D459" s="124"/>
    </row>
    <row r="460" spans="1:4" ht="25.5">
      <c r="A460" s="102"/>
      <c r="B460" s="98"/>
      <c r="C460" s="19" t="s">
        <v>11</v>
      </c>
      <c r="D460" s="39"/>
    </row>
    <row r="461" spans="1:4" ht="12.75">
      <c r="A461" s="102"/>
      <c r="B461" s="98"/>
      <c r="C461" s="19" t="s">
        <v>20</v>
      </c>
      <c r="D461" s="39">
        <v>1000000</v>
      </c>
    </row>
    <row r="462" spans="1:4" ht="12.75">
      <c r="A462" s="102"/>
      <c r="B462" s="98"/>
      <c r="C462" s="20" t="s">
        <v>7</v>
      </c>
      <c r="D462" s="39">
        <v>2100000</v>
      </c>
    </row>
    <row r="463" spans="1:4" ht="12.75" customHeight="1">
      <c r="A463" s="99"/>
      <c r="B463" s="94" t="s">
        <v>43</v>
      </c>
      <c r="C463" s="21" t="s">
        <v>94</v>
      </c>
      <c r="D463" s="41">
        <f>SUM(D464,D472)</f>
        <v>60000</v>
      </c>
    </row>
    <row r="464" spans="1:4" ht="12.75">
      <c r="A464" s="114"/>
      <c r="B464" s="125"/>
      <c r="C464" s="16" t="s">
        <v>1</v>
      </c>
      <c r="D464" s="39">
        <f>SUM(D466:D471)</f>
        <v>60000</v>
      </c>
    </row>
    <row r="465" spans="1:4" ht="12.75">
      <c r="A465" s="114"/>
      <c r="B465" s="125"/>
      <c r="C465" s="16" t="s">
        <v>2</v>
      </c>
      <c r="D465" s="39"/>
    </row>
    <row r="466" spans="1:4" ht="12.75">
      <c r="A466" s="114"/>
      <c r="B466" s="125"/>
      <c r="C466" s="17" t="s">
        <v>3</v>
      </c>
      <c r="D466" s="39"/>
    </row>
    <row r="467" spans="1:4" ht="12.75">
      <c r="A467" s="114"/>
      <c r="B467" s="125"/>
      <c r="C467" s="17" t="s">
        <v>4</v>
      </c>
      <c r="D467" s="39">
        <v>35000</v>
      </c>
    </row>
    <row r="468" spans="1:4" ht="12.75">
      <c r="A468" s="114"/>
      <c r="B468" s="125"/>
      <c r="C468" s="97" t="s">
        <v>5</v>
      </c>
      <c r="D468" s="123"/>
    </row>
    <row r="469" spans="1:4" ht="12.75">
      <c r="A469" s="114"/>
      <c r="B469" s="125"/>
      <c r="C469" s="97"/>
      <c r="D469" s="124"/>
    </row>
    <row r="470" spans="1:4" ht="25.5">
      <c r="A470" s="114"/>
      <c r="B470" s="125"/>
      <c r="C470" s="19" t="s">
        <v>11</v>
      </c>
      <c r="D470" s="39"/>
    </row>
    <row r="471" spans="1:4" ht="12.75">
      <c r="A471" s="114"/>
      <c r="B471" s="125"/>
      <c r="C471" s="17" t="s">
        <v>6</v>
      </c>
      <c r="D471" s="39">
        <v>25000</v>
      </c>
    </row>
    <row r="472" spans="1:4" ht="12.75">
      <c r="A472" s="115"/>
      <c r="B472" s="126"/>
      <c r="C472" s="20" t="s">
        <v>7</v>
      </c>
      <c r="D472" s="39"/>
    </row>
    <row r="473" spans="1:4" ht="12.75" customHeight="1">
      <c r="A473" s="99"/>
      <c r="B473" s="94" t="s">
        <v>44</v>
      </c>
      <c r="C473" s="21" t="s">
        <v>95</v>
      </c>
      <c r="D473" s="41">
        <f>SUM(D474,D482)</f>
        <v>1300000</v>
      </c>
    </row>
    <row r="474" spans="1:4" ht="12.75">
      <c r="A474" s="114"/>
      <c r="B474" s="125"/>
      <c r="C474" s="16" t="s">
        <v>1</v>
      </c>
      <c r="D474" s="39">
        <f>SUM(D476:D481)</f>
        <v>1300000</v>
      </c>
    </row>
    <row r="475" spans="1:4" ht="12.75">
      <c r="A475" s="114"/>
      <c r="B475" s="125"/>
      <c r="C475" s="16" t="s">
        <v>2</v>
      </c>
      <c r="D475" s="39"/>
    </row>
    <row r="476" spans="1:4" ht="12.75">
      <c r="A476" s="114"/>
      <c r="B476" s="125"/>
      <c r="C476" s="17" t="s">
        <v>3</v>
      </c>
      <c r="D476" s="39"/>
    </row>
    <row r="477" spans="1:4" ht="12.75">
      <c r="A477" s="114"/>
      <c r="B477" s="125"/>
      <c r="C477" s="17" t="s">
        <v>4</v>
      </c>
      <c r="D477" s="39">
        <v>900000</v>
      </c>
    </row>
    <row r="478" spans="1:4" ht="12.75">
      <c r="A478" s="114"/>
      <c r="B478" s="125"/>
      <c r="C478" s="97" t="s">
        <v>5</v>
      </c>
      <c r="D478" s="123"/>
    </row>
    <row r="479" spans="1:4" ht="12.75">
      <c r="A479" s="114"/>
      <c r="B479" s="125"/>
      <c r="C479" s="97"/>
      <c r="D479" s="124"/>
    </row>
    <row r="480" spans="1:4" ht="25.5">
      <c r="A480" s="114"/>
      <c r="B480" s="125"/>
      <c r="C480" s="19" t="s">
        <v>11</v>
      </c>
      <c r="D480" s="39"/>
    </row>
    <row r="481" spans="1:4" ht="12.75">
      <c r="A481" s="114"/>
      <c r="B481" s="125"/>
      <c r="C481" s="17" t="s">
        <v>6</v>
      </c>
      <c r="D481" s="39">
        <v>400000</v>
      </c>
    </row>
    <row r="482" spans="1:4" ht="12.75">
      <c r="A482" s="115"/>
      <c r="B482" s="126"/>
      <c r="C482" s="20" t="s">
        <v>7</v>
      </c>
      <c r="D482" s="39"/>
    </row>
    <row r="483" spans="1:4" ht="27.75" customHeight="1">
      <c r="A483" s="144"/>
      <c r="B483" s="98" t="s">
        <v>82</v>
      </c>
      <c r="C483" s="22" t="s">
        <v>109</v>
      </c>
      <c r="D483" s="41">
        <f>SUM(D484,D492)</f>
        <v>14000</v>
      </c>
    </row>
    <row r="484" spans="1:4" ht="12.75">
      <c r="A484" s="114"/>
      <c r="B484" s="98"/>
      <c r="C484" s="16" t="s">
        <v>96</v>
      </c>
      <c r="D484" s="39">
        <f>SUM(D486:D491)</f>
        <v>14000</v>
      </c>
    </row>
    <row r="485" spans="1:4" ht="12.75">
      <c r="A485" s="114"/>
      <c r="B485" s="98"/>
      <c r="C485" s="16" t="s">
        <v>2</v>
      </c>
      <c r="D485" s="39"/>
    </row>
    <row r="486" spans="1:4" ht="12.75">
      <c r="A486" s="114"/>
      <c r="B486" s="98"/>
      <c r="C486" s="17" t="s">
        <v>3</v>
      </c>
      <c r="D486" s="39"/>
    </row>
    <row r="487" spans="1:4" ht="12.75">
      <c r="A487" s="114"/>
      <c r="B487" s="98"/>
      <c r="C487" s="17" t="s">
        <v>4</v>
      </c>
      <c r="D487" s="39"/>
    </row>
    <row r="488" spans="1:4" ht="12.75">
      <c r="A488" s="114"/>
      <c r="B488" s="98"/>
      <c r="C488" s="97" t="s">
        <v>5</v>
      </c>
      <c r="D488" s="123"/>
    </row>
    <row r="489" spans="1:4" ht="12.75">
      <c r="A489" s="114"/>
      <c r="B489" s="98"/>
      <c r="C489" s="97"/>
      <c r="D489" s="124"/>
    </row>
    <row r="490" spans="1:4" ht="25.5">
      <c r="A490" s="114"/>
      <c r="B490" s="98"/>
      <c r="C490" s="19" t="s">
        <v>11</v>
      </c>
      <c r="D490" s="39"/>
    </row>
    <row r="491" spans="1:4" ht="12.75">
      <c r="A491" s="114"/>
      <c r="B491" s="98"/>
      <c r="C491" s="17" t="s">
        <v>6</v>
      </c>
      <c r="D491" s="39">
        <v>14000</v>
      </c>
    </row>
    <row r="492" spans="1:4" ht="12.75">
      <c r="A492" s="115"/>
      <c r="B492" s="98"/>
      <c r="C492" s="29" t="s">
        <v>18</v>
      </c>
      <c r="D492" s="39"/>
    </row>
    <row r="493" spans="1:4" ht="12.75" customHeight="1">
      <c r="A493" s="8"/>
      <c r="B493" s="94" t="s">
        <v>171</v>
      </c>
      <c r="C493" s="22" t="s">
        <v>172</v>
      </c>
      <c r="D493" s="41">
        <f>SUM(D494,D501)</f>
        <v>3113000</v>
      </c>
    </row>
    <row r="494" spans="1:4" ht="12.75">
      <c r="A494" s="6"/>
      <c r="B494" s="95"/>
      <c r="C494" s="16" t="s">
        <v>96</v>
      </c>
      <c r="D494" s="39">
        <f>SUM(D496:D500)</f>
        <v>3113000</v>
      </c>
    </row>
    <row r="495" spans="1:4" ht="12.75">
      <c r="A495" s="6"/>
      <c r="B495" s="95"/>
      <c r="C495" s="16" t="s">
        <v>2</v>
      </c>
      <c r="D495" s="39"/>
    </row>
    <row r="496" spans="1:4" ht="12.75">
      <c r="A496" s="6"/>
      <c r="B496" s="95"/>
      <c r="C496" s="17" t="s">
        <v>3</v>
      </c>
      <c r="D496" s="39"/>
    </row>
    <row r="497" spans="1:4" ht="12.75">
      <c r="A497" s="6"/>
      <c r="B497" s="95"/>
      <c r="C497" s="17" t="s">
        <v>4</v>
      </c>
      <c r="D497" s="39"/>
    </row>
    <row r="498" spans="1:4" ht="25.5">
      <c r="A498" s="6"/>
      <c r="B498" s="95"/>
      <c r="C498" s="18" t="s">
        <v>5</v>
      </c>
      <c r="D498" s="39"/>
    </row>
    <row r="499" spans="1:4" ht="25.5">
      <c r="A499" s="6"/>
      <c r="B499" s="95"/>
      <c r="C499" s="19" t="s">
        <v>11</v>
      </c>
      <c r="D499" s="39"/>
    </row>
    <row r="500" spans="1:4" ht="12.75">
      <c r="A500" s="6"/>
      <c r="B500" s="95"/>
      <c r="C500" s="17" t="s">
        <v>6</v>
      </c>
      <c r="D500" s="39">
        <v>3113000</v>
      </c>
    </row>
    <row r="501" spans="1:4" ht="12.75">
      <c r="A501" s="7"/>
      <c r="B501" s="96"/>
      <c r="C501" s="29" t="s">
        <v>18</v>
      </c>
      <c r="D501" s="39"/>
    </row>
    <row r="502" spans="1:4" ht="12.75" customHeight="1">
      <c r="A502" s="33" t="s">
        <v>130</v>
      </c>
      <c r="B502" s="14"/>
      <c r="C502" s="67" t="s">
        <v>132</v>
      </c>
      <c r="D502" s="46">
        <f>SUM(D513+D503)</f>
        <v>1310000</v>
      </c>
    </row>
    <row r="503" spans="1:4" ht="24.75" customHeight="1">
      <c r="A503" s="91"/>
      <c r="B503" s="94" t="s">
        <v>156</v>
      </c>
      <c r="C503" s="65" t="s">
        <v>176</v>
      </c>
      <c r="D503" s="41">
        <f>SUM(D504,D512)</f>
        <v>70000</v>
      </c>
    </row>
    <row r="504" spans="1:4" ht="12.75">
      <c r="A504" s="92"/>
      <c r="B504" s="95"/>
      <c r="C504" s="16" t="s">
        <v>1</v>
      </c>
      <c r="D504" s="39">
        <f>SUM(D506:D511)</f>
        <v>70000</v>
      </c>
    </row>
    <row r="505" spans="1:4" ht="12.75">
      <c r="A505" s="92"/>
      <c r="B505" s="95"/>
      <c r="C505" s="16" t="s">
        <v>2</v>
      </c>
      <c r="D505" s="39"/>
    </row>
    <row r="506" spans="1:4" ht="12.75">
      <c r="A506" s="92"/>
      <c r="B506" s="95"/>
      <c r="C506" s="17" t="s">
        <v>3</v>
      </c>
      <c r="D506" s="39">
        <v>60000</v>
      </c>
    </row>
    <row r="507" spans="1:4" ht="12.75">
      <c r="A507" s="92"/>
      <c r="B507" s="95"/>
      <c r="C507" s="17" t="s">
        <v>4</v>
      </c>
      <c r="D507" s="39"/>
    </row>
    <row r="508" spans="1:4" ht="12.75">
      <c r="A508" s="92"/>
      <c r="B508" s="95"/>
      <c r="C508" s="119" t="s">
        <v>5</v>
      </c>
      <c r="D508" s="123"/>
    </row>
    <row r="509" spans="1:4" ht="12.75">
      <c r="A509" s="92"/>
      <c r="B509" s="95"/>
      <c r="C509" s="120"/>
      <c r="D509" s="124"/>
    </row>
    <row r="510" spans="1:4" ht="25.5">
      <c r="A510" s="92"/>
      <c r="B510" s="95"/>
      <c r="C510" s="19" t="s">
        <v>11</v>
      </c>
      <c r="D510" s="39"/>
    </row>
    <row r="511" spans="1:4" ht="12.75">
      <c r="A511" s="92"/>
      <c r="B511" s="95"/>
      <c r="C511" s="17" t="s">
        <v>6</v>
      </c>
      <c r="D511" s="39">
        <f>70000-60000</f>
        <v>10000</v>
      </c>
    </row>
    <row r="512" spans="1:4" ht="12.75">
      <c r="A512" s="93"/>
      <c r="B512" s="96"/>
      <c r="C512" s="20" t="s">
        <v>7</v>
      </c>
      <c r="D512" s="39"/>
    </row>
    <row r="513" spans="1:4" ht="12.75" customHeight="1">
      <c r="A513" s="91"/>
      <c r="B513" s="94" t="s">
        <v>131</v>
      </c>
      <c r="C513" s="25" t="s">
        <v>97</v>
      </c>
      <c r="D513" s="41">
        <f>SUM(D514,D522)</f>
        <v>1240000</v>
      </c>
    </row>
    <row r="514" spans="1:4" ht="12.75">
      <c r="A514" s="92"/>
      <c r="B514" s="95"/>
      <c r="C514" s="16" t="s">
        <v>1</v>
      </c>
      <c r="D514" s="39">
        <f>SUM(D516:D521)</f>
        <v>1180000</v>
      </c>
    </row>
    <row r="515" spans="1:4" ht="12.75">
      <c r="A515" s="92"/>
      <c r="B515" s="95"/>
      <c r="C515" s="16" t="s">
        <v>2</v>
      </c>
      <c r="D515" s="39"/>
    </row>
    <row r="516" spans="1:4" ht="12.75">
      <c r="A516" s="92"/>
      <c r="B516" s="95"/>
      <c r="C516" s="17" t="s">
        <v>3</v>
      </c>
      <c r="D516" s="39">
        <v>550000</v>
      </c>
    </row>
    <row r="517" spans="1:4" ht="12.75">
      <c r="A517" s="92"/>
      <c r="B517" s="95"/>
      <c r="C517" s="17" t="s">
        <v>4</v>
      </c>
      <c r="D517" s="39">
        <v>300000</v>
      </c>
    </row>
    <row r="518" spans="1:4" ht="12.75">
      <c r="A518" s="92"/>
      <c r="B518" s="95"/>
      <c r="C518" s="119" t="s">
        <v>5</v>
      </c>
      <c r="D518" s="123"/>
    </row>
    <row r="519" spans="1:4" ht="12.75">
      <c r="A519" s="92"/>
      <c r="B519" s="95"/>
      <c r="C519" s="120"/>
      <c r="D519" s="124"/>
    </row>
    <row r="520" spans="1:4" ht="25.5">
      <c r="A520" s="92"/>
      <c r="B520" s="95"/>
      <c r="C520" s="19" t="s">
        <v>11</v>
      </c>
      <c r="D520" s="39"/>
    </row>
    <row r="521" spans="1:4" ht="12.75">
      <c r="A521" s="92"/>
      <c r="B521" s="95"/>
      <c r="C521" s="17" t="s">
        <v>6</v>
      </c>
      <c r="D521" s="39">
        <f>40000+290000</f>
        <v>330000</v>
      </c>
    </row>
    <row r="522" spans="1:4" ht="12.75">
      <c r="A522" s="93"/>
      <c r="B522" s="96"/>
      <c r="C522" s="20" t="s">
        <v>7</v>
      </c>
      <c r="D522" s="39">
        <v>60000</v>
      </c>
    </row>
    <row r="523" spans="1:4" ht="12.75" customHeight="1">
      <c r="A523" s="4" t="s">
        <v>46</v>
      </c>
      <c r="B523" s="5"/>
      <c r="C523" s="23" t="s">
        <v>128</v>
      </c>
      <c r="D523" s="46">
        <f>SUM(D534,D524)</f>
        <v>44031844</v>
      </c>
    </row>
    <row r="524" spans="1:4" ht="12.75" customHeight="1">
      <c r="A524" s="91"/>
      <c r="B524" s="98" t="s">
        <v>160</v>
      </c>
      <c r="C524" s="21" t="s">
        <v>161</v>
      </c>
      <c r="D524" s="41">
        <f>SUM(D525,D533)</f>
        <v>210000</v>
      </c>
    </row>
    <row r="525" spans="1:4" ht="12.75">
      <c r="A525" s="92"/>
      <c r="B525" s="98"/>
      <c r="C525" s="16" t="s">
        <v>1</v>
      </c>
      <c r="D525" s="39">
        <f>SUM(D527:D532)</f>
        <v>210000</v>
      </c>
    </row>
    <row r="526" spans="1:4" ht="12.75">
      <c r="A526" s="92"/>
      <c r="B526" s="98"/>
      <c r="C526" s="16" t="s">
        <v>2</v>
      </c>
      <c r="D526" s="39"/>
    </row>
    <row r="527" spans="1:4" ht="12.75">
      <c r="A527" s="92"/>
      <c r="B527" s="98"/>
      <c r="C527" s="17" t="s">
        <v>3</v>
      </c>
      <c r="D527" s="39"/>
    </row>
    <row r="528" spans="1:4" ht="12.75">
      <c r="A528" s="92"/>
      <c r="B528" s="98"/>
      <c r="C528" s="17" t="s">
        <v>4</v>
      </c>
      <c r="D528" s="39">
        <v>200000</v>
      </c>
    </row>
    <row r="529" spans="1:4" ht="12.75">
      <c r="A529" s="92"/>
      <c r="B529" s="98"/>
      <c r="C529" s="97" t="s">
        <v>5</v>
      </c>
      <c r="D529" s="123"/>
    </row>
    <row r="530" spans="1:4" ht="12.75">
      <c r="A530" s="92"/>
      <c r="B530" s="98"/>
      <c r="C530" s="97"/>
      <c r="D530" s="124"/>
    </row>
    <row r="531" spans="1:4" ht="25.5">
      <c r="A531" s="92"/>
      <c r="B531" s="98"/>
      <c r="C531" s="19" t="s">
        <v>11</v>
      </c>
      <c r="D531" s="39"/>
    </row>
    <row r="532" spans="1:4" ht="12.75">
      <c r="A532" s="92"/>
      <c r="B532" s="98"/>
      <c r="C532" s="17" t="s">
        <v>6</v>
      </c>
      <c r="D532" s="39">
        <v>10000</v>
      </c>
    </row>
    <row r="533" spans="1:4" ht="12.75">
      <c r="A533" s="93"/>
      <c r="B533" s="98"/>
      <c r="C533" s="20" t="s">
        <v>7</v>
      </c>
      <c r="D533" s="39"/>
    </row>
    <row r="534" spans="1:4" ht="12.75" customHeight="1">
      <c r="A534" s="91"/>
      <c r="B534" s="98" t="s">
        <v>47</v>
      </c>
      <c r="C534" s="21" t="s">
        <v>48</v>
      </c>
      <c r="D534" s="41">
        <f>SUM(D535,D543)</f>
        <v>43821844</v>
      </c>
    </row>
    <row r="535" spans="1:4" ht="12.75">
      <c r="A535" s="92"/>
      <c r="B535" s="98"/>
      <c r="C535" s="16" t="s">
        <v>1</v>
      </c>
      <c r="D535" s="39">
        <f>SUM(D537:D542)</f>
        <v>43286854</v>
      </c>
    </row>
    <row r="536" spans="1:4" ht="12.75">
      <c r="A536" s="92"/>
      <c r="B536" s="98"/>
      <c r="C536" s="16" t="s">
        <v>2</v>
      </c>
      <c r="D536" s="39"/>
    </row>
    <row r="537" spans="1:4" ht="12.75">
      <c r="A537" s="92"/>
      <c r="B537" s="98"/>
      <c r="C537" s="17" t="s">
        <v>3</v>
      </c>
      <c r="D537" s="39">
        <v>5044720</v>
      </c>
    </row>
    <row r="538" spans="1:4" ht="12.75">
      <c r="A538" s="92"/>
      <c r="B538" s="98"/>
      <c r="C538" s="17" t="s">
        <v>4</v>
      </c>
      <c r="D538" s="39">
        <f>23753899+12294650</f>
        <v>36048549</v>
      </c>
    </row>
    <row r="539" spans="1:4" ht="12.75">
      <c r="A539" s="92"/>
      <c r="B539" s="98"/>
      <c r="C539" s="97" t="s">
        <v>5</v>
      </c>
      <c r="D539" s="123"/>
    </row>
    <row r="540" spans="1:4" ht="12.75">
      <c r="A540" s="92"/>
      <c r="B540" s="98"/>
      <c r="C540" s="97"/>
      <c r="D540" s="124"/>
    </row>
    <row r="541" spans="1:4" ht="25.5">
      <c r="A541" s="92"/>
      <c r="B541" s="98"/>
      <c r="C541" s="19" t="s">
        <v>11</v>
      </c>
      <c r="D541" s="39"/>
    </row>
    <row r="542" spans="1:4" ht="12.75">
      <c r="A542" s="92"/>
      <c r="B542" s="98"/>
      <c r="C542" s="17" t="s">
        <v>6</v>
      </c>
      <c r="D542" s="39">
        <v>2193585</v>
      </c>
    </row>
    <row r="543" spans="1:4" ht="12.75">
      <c r="A543" s="93"/>
      <c r="B543" s="98"/>
      <c r="C543" s="20" t="s">
        <v>7</v>
      </c>
      <c r="D543" s="39">
        <v>534990</v>
      </c>
    </row>
    <row r="544" spans="1:4" ht="12.75">
      <c r="A544" s="4" t="s">
        <v>69</v>
      </c>
      <c r="B544" s="5"/>
      <c r="C544" s="23" t="s">
        <v>70</v>
      </c>
      <c r="D544" s="46">
        <f>SUM(D545)+D555</f>
        <v>10754520</v>
      </c>
    </row>
    <row r="545" spans="1:4" ht="12.75">
      <c r="A545" s="110"/>
      <c r="B545" s="98" t="s">
        <v>71</v>
      </c>
      <c r="C545" s="21" t="s">
        <v>110</v>
      </c>
      <c r="D545" s="41">
        <f>SUM(D546,D554)</f>
        <v>1024674</v>
      </c>
    </row>
    <row r="546" spans="1:4" ht="12.75">
      <c r="A546" s="110"/>
      <c r="B546" s="98"/>
      <c r="C546" s="16" t="s">
        <v>1</v>
      </c>
      <c r="D546" s="39">
        <f>SUM(D548:D553)</f>
        <v>1024674</v>
      </c>
    </row>
    <row r="547" spans="1:4" ht="12.75">
      <c r="A547" s="110"/>
      <c r="B547" s="98"/>
      <c r="C547" s="16" t="s">
        <v>2</v>
      </c>
      <c r="D547" s="39"/>
    </row>
    <row r="548" spans="1:4" ht="12.75">
      <c r="A548" s="110"/>
      <c r="B548" s="98"/>
      <c r="C548" s="17" t="s">
        <v>3</v>
      </c>
      <c r="D548" s="39">
        <v>873535</v>
      </c>
    </row>
    <row r="549" spans="1:4" ht="12.75">
      <c r="A549" s="110"/>
      <c r="B549" s="98"/>
      <c r="C549" s="17" t="s">
        <v>4</v>
      </c>
      <c r="D549" s="39"/>
    </row>
    <row r="550" spans="1:4" ht="12.75">
      <c r="A550" s="110"/>
      <c r="B550" s="98"/>
      <c r="C550" s="97" t="s">
        <v>5</v>
      </c>
      <c r="D550" s="123"/>
    </row>
    <row r="551" spans="1:4" ht="12.75">
      <c r="A551" s="110"/>
      <c r="B551" s="98"/>
      <c r="C551" s="97"/>
      <c r="D551" s="124"/>
    </row>
    <row r="552" spans="1:4" ht="25.5">
      <c r="A552" s="110"/>
      <c r="B552" s="98"/>
      <c r="C552" s="19" t="s">
        <v>11</v>
      </c>
      <c r="D552" s="39"/>
    </row>
    <row r="553" spans="1:4" ht="12.75">
      <c r="A553" s="110"/>
      <c r="B553" s="98"/>
      <c r="C553" s="17" t="s">
        <v>6</v>
      </c>
      <c r="D553" s="39">
        <v>151139</v>
      </c>
    </row>
    <row r="554" spans="1:4" ht="12.75">
      <c r="A554" s="110"/>
      <c r="B554" s="98"/>
      <c r="C554" s="20" t="s">
        <v>7</v>
      </c>
      <c r="D554" s="39"/>
    </row>
    <row r="555" spans="1:4" ht="12.75" customHeight="1">
      <c r="A555" s="110"/>
      <c r="B555" s="98" t="s">
        <v>140</v>
      </c>
      <c r="C555" s="21" t="s">
        <v>141</v>
      </c>
      <c r="D555" s="41">
        <f>SUM(D556,D564)</f>
        <v>9729846</v>
      </c>
    </row>
    <row r="556" spans="1:4" ht="12.75">
      <c r="A556" s="110"/>
      <c r="B556" s="98"/>
      <c r="C556" s="16" t="s">
        <v>1</v>
      </c>
      <c r="D556" s="39">
        <f>SUM(D558:D563)</f>
        <v>9729846</v>
      </c>
    </row>
    <row r="557" spans="1:4" ht="12.75">
      <c r="A557" s="110"/>
      <c r="B557" s="98"/>
      <c r="C557" s="16" t="s">
        <v>2</v>
      </c>
      <c r="D557" s="39"/>
    </row>
    <row r="558" spans="1:4" ht="12.75">
      <c r="A558" s="110"/>
      <c r="B558" s="98"/>
      <c r="C558" s="17" t="s">
        <v>3</v>
      </c>
      <c r="D558" s="39"/>
    </row>
    <row r="559" spans="1:4" ht="12.75">
      <c r="A559" s="110"/>
      <c r="B559" s="98"/>
      <c r="C559" s="17" t="s">
        <v>4</v>
      </c>
      <c r="D559" s="39">
        <f>8636436+1093410</f>
        <v>9729846</v>
      </c>
    </row>
    <row r="560" spans="1:4" ht="12.75">
      <c r="A560" s="110"/>
      <c r="B560" s="98"/>
      <c r="C560" s="97" t="s">
        <v>5</v>
      </c>
      <c r="D560" s="123"/>
    </row>
    <row r="561" spans="1:4" ht="12.75">
      <c r="A561" s="110"/>
      <c r="B561" s="98"/>
      <c r="C561" s="97"/>
      <c r="D561" s="124"/>
    </row>
    <row r="562" spans="1:4" ht="25.5">
      <c r="A562" s="110"/>
      <c r="B562" s="98"/>
      <c r="C562" s="19" t="s">
        <v>11</v>
      </c>
      <c r="D562" s="39"/>
    </row>
    <row r="563" spans="1:4" ht="12.75">
      <c r="A563" s="110"/>
      <c r="B563" s="98"/>
      <c r="C563" s="17" t="s">
        <v>6</v>
      </c>
      <c r="D563" s="39"/>
    </row>
    <row r="564" spans="1:4" ht="12.75">
      <c r="A564" s="110"/>
      <c r="B564" s="98"/>
      <c r="C564" s="20" t="s">
        <v>7</v>
      </c>
      <c r="D564" s="39"/>
    </row>
    <row r="565" spans="1:4" ht="12.75" customHeight="1">
      <c r="A565" s="4" t="s">
        <v>104</v>
      </c>
      <c r="B565" s="5"/>
      <c r="C565" s="56" t="s">
        <v>149</v>
      </c>
      <c r="D565" s="46">
        <f>SUM(D566,D576,D586,D596)</f>
        <v>18686000</v>
      </c>
    </row>
    <row r="566" spans="1:4" ht="12.75">
      <c r="A566" s="91"/>
      <c r="B566" s="111" t="s">
        <v>181</v>
      </c>
      <c r="C566" s="21" t="s">
        <v>182</v>
      </c>
      <c r="D566" s="41">
        <f>SUM(D567,D575)</f>
        <v>18600000</v>
      </c>
    </row>
    <row r="567" spans="1:4" ht="12.75">
      <c r="A567" s="92"/>
      <c r="B567" s="112"/>
      <c r="C567" s="16" t="s">
        <v>1</v>
      </c>
      <c r="D567" s="40">
        <f>SUM(D568:D574)</f>
        <v>0</v>
      </c>
    </row>
    <row r="568" spans="1:4" ht="12.75">
      <c r="A568" s="92"/>
      <c r="B568" s="112"/>
      <c r="C568" s="16" t="s">
        <v>2</v>
      </c>
      <c r="D568" s="40"/>
    </row>
    <row r="569" spans="1:4" ht="12.75">
      <c r="A569" s="92"/>
      <c r="B569" s="112"/>
      <c r="C569" s="17" t="s">
        <v>3</v>
      </c>
      <c r="D569" s="40"/>
    </row>
    <row r="570" spans="1:4" ht="12.75">
      <c r="A570" s="92"/>
      <c r="B570" s="112"/>
      <c r="C570" s="17" t="s">
        <v>4</v>
      </c>
      <c r="D570" s="40"/>
    </row>
    <row r="571" spans="1:4" ht="12.75" customHeight="1">
      <c r="A571" s="92"/>
      <c r="B571" s="112"/>
      <c r="C571" s="97" t="s">
        <v>5</v>
      </c>
      <c r="D571" s="121"/>
    </row>
    <row r="572" spans="1:4" ht="12.75">
      <c r="A572" s="92"/>
      <c r="B572" s="112"/>
      <c r="C572" s="97"/>
      <c r="D572" s="122"/>
    </row>
    <row r="573" spans="1:4" ht="25.5">
      <c r="A573" s="92"/>
      <c r="B573" s="112"/>
      <c r="C573" s="19" t="s">
        <v>11</v>
      </c>
      <c r="D573" s="40"/>
    </row>
    <row r="574" spans="1:4" ht="12.75">
      <c r="A574" s="92"/>
      <c r="B574" s="112"/>
      <c r="C574" s="17" t="s">
        <v>6</v>
      </c>
      <c r="D574" s="40"/>
    </row>
    <row r="575" spans="1:4" ht="12.75">
      <c r="A575" s="92"/>
      <c r="B575" s="112"/>
      <c r="C575" s="20" t="s">
        <v>7</v>
      </c>
      <c r="D575" s="40">
        <v>18600000</v>
      </c>
    </row>
    <row r="576" spans="1:4" ht="25.5">
      <c r="A576" s="91"/>
      <c r="B576" s="111" t="s">
        <v>183</v>
      </c>
      <c r="C576" s="86" t="s">
        <v>186</v>
      </c>
      <c r="D576" s="41">
        <f>SUM(D577,D585)</f>
        <v>30000</v>
      </c>
    </row>
    <row r="577" spans="1:4" ht="12.75">
      <c r="A577" s="92"/>
      <c r="B577" s="112"/>
      <c r="C577" s="16" t="s">
        <v>1</v>
      </c>
      <c r="D577" s="40">
        <f>SUM(D578:D584)</f>
        <v>30000</v>
      </c>
    </row>
    <row r="578" spans="1:4" ht="12.75">
      <c r="A578" s="92"/>
      <c r="B578" s="112"/>
      <c r="C578" s="16" t="s">
        <v>2</v>
      </c>
      <c r="D578" s="40"/>
    </row>
    <row r="579" spans="1:4" ht="12.75">
      <c r="A579" s="92"/>
      <c r="B579" s="112"/>
      <c r="C579" s="17" t="s">
        <v>3</v>
      </c>
      <c r="D579" s="40">
        <v>30000</v>
      </c>
    </row>
    <row r="580" spans="1:4" ht="12.75">
      <c r="A580" s="92"/>
      <c r="B580" s="112"/>
      <c r="C580" s="17" t="s">
        <v>4</v>
      </c>
      <c r="D580" s="40"/>
    </row>
    <row r="581" spans="1:4" ht="12.75" customHeight="1">
      <c r="A581" s="92"/>
      <c r="B581" s="112"/>
      <c r="C581" s="97" t="s">
        <v>5</v>
      </c>
      <c r="D581" s="121"/>
    </row>
    <row r="582" spans="1:4" ht="12.75">
      <c r="A582" s="92"/>
      <c r="B582" s="112"/>
      <c r="C582" s="97"/>
      <c r="D582" s="122"/>
    </row>
    <row r="583" spans="1:4" ht="25.5">
      <c r="A583" s="92"/>
      <c r="B583" s="112"/>
      <c r="C583" s="19" t="s">
        <v>11</v>
      </c>
      <c r="D583" s="40"/>
    </row>
    <row r="584" spans="1:4" ht="12.75">
      <c r="A584" s="92"/>
      <c r="B584" s="112"/>
      <c r="C584" s="17" t="s">
        <v>6</v>
      </c>
      <c r="D584" s="40"/>
    </row>
    <row r="585" spans="1:4" ht="12.75">
      <c r="A585" s="92"/>
      <c r="B585" s="112"/>
      <c r="C585" s="20" t="s">
        <v>7</v>
      </c>
      <c r="D585" s="40"/>
    </row>
    <row r="586" spans="1:4" ht="25.5">
      <c r="A586" s="91"/>
      <c r="B586" s="111" t="s">
        <v>184</v>
      </c>
      <c r="C586" s="86" t="s">
        <v>185</v>
      </c>
      <c r="D586" s="41">
        <f>SUM(D587,D595)</f>
        <v>6000</v>
      </c>
    </row>
    <row r="587" spans="1:4" ht="12.75">
      <c r="A587" s="92"/>
      <c r="B587" s="112"/>
      <c r="C587" s="16" t="s">
        <v>1</v>
      </c>
      <c r="D587" s="40">
        <f>SUM(D588:D594)</f>
        <v>6000</v>
      </c>
    </row>
    <row r="588" spans="1:4" ht="12.75">
      <c r="A588" s="92"/>
      <c r="B588" s="112"/>
      <c r="C588" s="16" t="s">
        <v>2</v>
      </c>
      <c r="D588" s="40"/>
    </row>
    <row r="589" spans="1:4" ht="12.75">
      <c r="A589" s="92"/>
      <c r="B589" s="112"/>
      <c r="C589" s="17" t="s">
        <v>3</v>
      </c>
      <c r="D589" s="40">
        <v>6000</v>
      </c>
    </row>
    <row r="590" spans="1:4" ht="12.75">
      <c r="A590" s="92"/>
      <c r="B590" s="112"/>
      <c r="C590" s="17" t="s">
        <v>4</v>
      </c>
      <c r="D590" s="40"/>
    </row>
    <row r="591" spans="1:4" ht="12.75" customHeight="1">
      <c r="A591" s="92"/>
      <c r="B591" s="112"/>
      <c r="C591" s="97" t="s">
        <v>5</v>
      </c>
      <c r="D591" s="121"/>
    </row>
    <row r="592" spans="1:4" ht="12.75">
      <c r="A592" s="92"/>
      <c r="B592" s="112"/>
      <c r="C592" s="97"/>
      <c r="D592" s="122"/>
    </row>
    <row r="593" spans="1:4" ht="25.5">
      <c r="A593" s="92"/>
      <c r="B593" s="112"/>
      <c r="C593" s="19" t="s">
        <v>11</v>
      </c>
      <c r="D593" s="40"/>
    </row>
    <row r="594" spans="1:4" ht="12.75">
      <c r="A594" s="92"/>
      <c r="B594" s="112"/>
      <c r="C594" s="17" t="s">
        <v>6</v>
      </c>
      <c r="D594" s="40"/>
    </row>
    <row r="595" spans="1:4" ht="12.75">
      <c r="A595" s="92"/>
      <c r="B595" s="112"/>
      <c r="C595" s="20" t="s">
        <v>7</v>
      </c>
      <c r="D595" s="40"/>
    </row>
    <row r="596" spans="1:4" ht="12.75">
      <c r="A596" s="91"/>
      <c r="B596" s="111" t="s">
        <v>105</v>
      </c>
      <c r="C596" s="21" t="s">
        <v>98</v>
      </c>
      <c r="D596" s="41">
        <f>SUM(D597,D605)</f>
        <v>50000</v>
      </c>
    </row>
    <row r="597" spans="1:4" ht="12.75">
      <c r="A597" s="92"/>
      <c r="B597" s="112"/>
      <c r="C597" s="16" t="s">
        <v>1</v>
      </c>
      <c r="D597" s="40">
        <f>SUM(D598:D604)</f>
        <v>50000</v>
      </c>
    </row>
    <row r="598" spans="1:4" ht="12.75">
      <c r="A598" s="92"/>
      <c r="B598" s="112"/>
      <c r="C598" s="16" t="s">
        <v>2</v>
      </c>
      <c r="D598" s="40"/>
    </row>
    <row r="599" spans="1:4" ht="12.75">
      <c r="A599" s="92"/>
      <c r="B599" s="112"/>
      <c r="C599" s="17" t="s">
        <v>3</v>
      </c>
      <c r="D599" s="40"/>
    </row>
    <row r="600" spans="1:4" ht="12.75">
      <c r="A600" s="92"/>
      <c r="B600" s="112"/>
      <c r="C600" s="17" t="s">
        <v>4</v>
      </c>
      <c r="D600" s="40"/>
    </row>
    <row r="601" spans="1:4" ht="12.75" customHeight="1">
      <c r="A601" s="92"/>
      <c r="B601" s="112"/>
      <c r="C601" s="97" t="s">
        <v>5</v>
      </c>
      <c r="D601" s="121"/>
    </row>
    <row r="602" spans="1:4" ht="12.75">
      <c r="A602" s="92"/>
      <c r="B602" s="112"/>
      <c r="C602" s="97"/>
      <c r="D602" s="122"/>
    </row>
    <row r="603" spans="1:4" ht="25.5">
      <c r="A603" s="92"/>
      <c r="B603" s="112"/>
      <c r="C603" s="19" t="s">
        <v>11</v>
      </c>
      <c r="D603" s="40"/>
    </row>
    <row r="604" spans="1:4" ht="12.75">
      <c r="A604" s="92"/>
      <c r="B604" s="112"/>
      <c r="C604" s="17" t="s">
        <v>6</v>
      </c>
      <c r="D604" s="40">
        <f>30000+20000</f>
        <v>50000</v>
      </c>
    </row>
    <row r="605" spans="1:4" ht="12.75">
      <c r="A605" s="92"/>
      <c r="B605" s="112"/>
      <c r="C605" s="20" t="s">
        <v>7</v>
      </c>
      <c r="D605" s="40"/>
    </row>
    <row r="606" spans="1:4" ht="12.75" customHeight="1">
      <c r="A606" s="4" t="s">
        <v>49</v>
      </c>
      <c r="B606" s="5"/>
      <c r="C606" s="23" t="s">
        <v>50</v>
      </c>
      <c r="D606" s="46">
        <f>SUM(D607,D617,D627,D637,D647,D657,D667,D677,D697+D687)</f>
        <v>37291469</v>
      </c>
    </row>
    <row r="607" spans="1:4" ht="12.75">
      <c r="A607" s="110"/>
      <c r="B607" s="98" t="s">
        <v>51</v>
      </c>
      <c r="C607" s="21" t="s">
        <v>99</v>
      </c>
      <c r="D607" s="41">
        <f>SUM(D608,D616)</f>
        <v>711000</v>
      </c>
    </row>
    <row r="608" spans="1:4" ht="12.75">
      <c r="A608" s="110"/>
      <c r="B608" s="98"/>
      <c r="C608" s="16" t="s">
        <v>1</v>
      </c>
      <c r="D608" s="39">
        <f>SUM(D610:D615)</f>
        <v>711000</v>
      </c>
    </row>
    <row r="609" spans="1:4" ht="12.75">
      <c r="A609" s="110"/>
      <c r="B609" s="98"/>
      <c r="C609" s="16" t="s">
        <v>2</v>
      </c>
      <c r="D609" s="39"/>
    </row>
    <row r="610" spans="1:4" ht="12.75">
      <c r="A610" s="110"/>
      <c r="B610" s="98"/>
      <c r="C610" s="17" t="s">
        <v>3</v>
      </c>
      <c r="D610" s="39"/>
    </row>
    <row r="611" spans="1:4" ht="12.75">
      <c r="A611" s="110"/>
      <c r="B611" s="98"/>
      <c r="C611" s="17" t="s">
        <v>4</v>
      </c>
      <c r="D611" s="39">
        <f>339000+200000</f>
        <v>539000</v>
      </c>
    </row>
    <row r="612" spans="1:4" ht="12.75">
      <c r="A612" s="110"/>
      <c r="B612" s="98"/>
      <c r="C612" s="97" t="s">
        <v>5</v>
      </c>
      <c r="D612" s="123"/>
    </row>
    <row r="613" spans="1:4" ht="12.75">
      <c r="A613" s="110"/>
      <c r="B613" s="98"/>
      <c r="C613" s="97"/>
      <c r="D613" s="124"/>
    </row>
    <row r="614" spans="1:4" ht="25.5">
      <c r="A614" s="110"/>
      <c r="B614" s="98"/>
      <c r="C614" s="19" t="s">
        <v>11</v>
      </c>
      <c r="D614" s="39"/>
    </row>
    <row r="615" spans="1:4" ht="12.75">
      <c r="A615" s="110"/>
      <c r="B615" s="98"/>
      <c r="C615" s="17" t="s">
        <v>6</v>
      </c>
      <c r="D615" s="39">
        <f>262000-90000</f>
        <v>172000</v>
      </c>
    </row>
    <row r="616" spans="1:4" ht="12.75">
      <c r="A616" s="110"/>
      <c r="B616" s="98"/>
      <c r="C616" s="20" t="s">
        <v>7</v>
      </c>
      <c r="D616" s="39"/>
    </row>
    <row r="617" spans="1:4" ht="12.75">
      <c r="A617" s="110"/>
      <c r="B617" s="98" t="s">
        <v>59</v>
      </c>
      <c r="C617" s="21" t="s">
        <v>166</v>
      </c>
      <c r="D617" s="41">
        <f>SUM(D618,D626)</f>
        <v>3175000</v>
      </c>
    </row>
    <row r="618" spans="1:4" ht="12.75">
      <c r="A618" s="110"/>
      <c r="B618" s="98"/>
      <c r="C618" s="16" t="s">
        <v>1</v>
      </c>
      <c r="D618" s="39">
        <f>SUM(D620:D625)</f>
        <v>3125000</v>
      </c>
    </row>
    <row r="619" spans="1:4" ht="12.75">
      <c r="A619" s="110"/>
      <c r="B619" s="98"/>
      <c r="C619" s="16" t="s">
        <v>2</v>
      </c>
      <c r="D619" s="39"/>
    </row>
    <row r="620" spans="1:4" ht="12.75">
      <c r="A620" s="110"/>
      <c r="B620" s="98"/>
      <c r="C620" s="17" t="s">
        <v>3</v>
      </c>
      <c r="D620" s="39"/>
    </row>
    <row r="621" spans="1:4" ht="12.75">
      <c r="A621" s="110"/>
      <c r="B621" s="98"/>
      <c r="C621" s="17" t="s">
        <v>4</v>
      </c>
      <c r="D621" s="39">
        <f>3000000+125000</f>
        <v>3125000</v>
      </c>
    </row>
    <row r="622" spans="1:4" ht="12.75">
      <c r="A622" s="110"/>
      <c r="B622" s="98"/>
      <c r="C622" s="97" t="s">
        <v>5</v>
      </c>
      <c r="D622" s="123"/>
    </row>
    <row r="623" spans="1:4" ht="12.75">
      <c r="A623" s="110"/>
      <c r="B623" s="98"/>
      <c r="C623" s="97"/>
      <c r="D623" s="124"/>
    </row>
    <row r="624" spans="1:4" ht="25.5">
      <c r="A624" s="110"/>
      <c r="B624" s="98"/>
      <c r="C624" s="19" t="s">
        <v>11</v>
      </c>
      <c r="D624" s="39"/>
    </row>
    <row r="625" spans="1:4" ht="12.75">
      <c r="A625" s="110"/>
      <c r="B625" s="98"/>
      <c r="C625" s="17" t="s">
        <v>6</v>
      </c>
      <c r="D625" s="39"/>
    </row>
    <row r="626" spans="1:4" ht="12.75">
      <c r="A626" s="110"/>
      <c r="B626" s="98"/>
      <c r="C626" s="20" t="s">
        <v>7</v>
      </c>
      <c r="D626" s="39">
        <v>50000</v>
      </c>
    </row>
    <row r="627" spans="1:4" ht="12.75">
      <c r="A627" s="110"/>
      <c r="B627" s="98" t="s">
        <v>52</v>
      </c>
      <c r="C627" s="21" t="s">
        <v>14</v>
      </c>
      <c r="D627" s="41">
        <f>SUM(D628,D636)</f>
        <v>3990000</v>
      </c>
    </row>
    <row r="628" spans="1:4" ht="12.75">
      <c r="A628" s="110"/>
      <c r="B628" s="98"/>
      <c r="C628" s="16" t="s">
        <v>1</v>
      </c>
      <c r="D628" s="39">
        <f>SUM(D630:D635)</f>
        <v>3540000</v>
      </c>
    </row>
    <row r="629" spans="1:4" ht="12.75">
      <c r="A629" s="110"/>
      <c r="B629" s="98"/>
      <c r="C629" s="16" t="s">
        <v>2</v>
      </c>
      <c r="D629" s="39"/>
    </row>
    <row r="630" spans="1:4" ht="12.75">
      <c r="A630" s="110"/>
      <c r="B630" s="98"/>
      <c r="C630" s="17" t="s">
        <v>3</v>
      </c>
      <c r="D630" s="39"/>
    </row>
    <row r="631" spans="1:4" ht="12.75">
      <c r="A631" s="110"/>
      <c r="B631" s="98"/>
      <c r="C631" s="17" t="s">
        <v>4</v>
      </c>
      <c r="D631" s="39">
        <f>3440000+100000</f>
        <v>3540000</v>
      </c>
    </row>
    <row r="632" spans="1:4" ht="12.75">
      <c r="A632" s="110"/>
      <c r="B632" s="98"/>
      <c r="C632" s="97" t="s">
        <v>5</v>
      </c>
      <c r="D632" s="123"/>
    </row>
    <row r="633" spans="1:4" ht="12.75">
      <c r="A633" s="110"/>
      <c r="B633" s="98"/>
      <c r="C633" s="97"/>
      <c r="D633" s="124"/>
    </row>
    <row r="634" spans="1:4" ht="25.5">
      <c r="A634" s="110"/>
      <c r="B634" s="98"/>
      <c r="C634" s="19" t="s">
        <v>11</v>
      </c>
      <c r="D634" s="39"/>
    </row>
    <row r="635" spans="1:4" ht="12.75">
      <c r="A635" s="110"/>
      <c r="B635" s="98"/>
      <c r="C635" s="17" t="s">
        <v>6</v>
      </c>
      <c r="D635" s="39"/>
    </row>
    <row r="636" spans="1:4" ht="12.75">
      <c r="A636" s="110"/>
      <c r="B636" s="98"/>
      <c r="C636" s="20" t="s">
        <v>7</v>
      </c>
      <c r="D636" s="39">
        <f>350000+100000</f>
        <v>450000</v>
      </c>
    </row>
    <row r="637" spans="1:4" ht="12.75">
      <c r="A637" s="110"/>
      <c r="B637" s="98" t="s">
        <v>53</v>
      </c>
      <c r="C637" s="21" t="s">
        <v>54</v>
      </c>
      <c r="D637" s="41">
        <f>SUM(D638,D646)</f>
        <v>3946000</v>
      </c>
    </row>
    <row r="638" spans="1:4" ht="12.75">
      <c r="A638" s="110"/>
      <c r="B638" s="98"/>
      <c r="C638" s="16" t="s">
        <v>1</v>
      </c>
      <c r="D638" s="39">
        <f>SUM(D640:D645)</f>
        <v>3483000</v>
      </c>
    </row>
    <row r="639" spans="1:4" ht="12.75">
      <c r="A639" s="110"/>
      <c r="B639" s="98"/>
      <c r="C639" s="16" t="s">
        <v>2</v>
      </c>
      <c r="D639" s="39"/>
    </row>
    <row r="640" spans="1:4" ht="12.75">
      <c r="A640" s="110"/>
      <c r="B640" s="98"/>
      <c r="C640" s="17" t="s">
        <v>3</v>
      </c>
      <c r="D640" s="39"/>
    </row>
    <row r="641" spans="1:4" ht="12.75">
      <c r="A641" s="110"/>
      <c r="B641" s="98"/>
      <c r="C641" s="17" t="s">
        <v>4</v>
      </c>
      <c r="D641" s="39">
        <f>3433000+50000</f>
        <v>3483000</v>
      </c>
    </row>
    <row r="642" spans="1:4" ht="12.75">
      <c r="A642" s="110"/>
      <c r="B642" s="98"/>
      <c r="C642" s="97" t="s">
        <v>5</v>
      </c>
      <c r="D642" s="123"/>
    </row>
    <row r="643" spans="1:4" ht="12.75">
      <c r="A643" s="110"/>
      <c r="B643" s="98"/>
      <c r="C643" s="97"/>
      <c r="D643" s="124"/>
    </row>
    <row r="644" spans="1:4" ht="25.5">
      <c r="A644" s="110"/>
      <c r="B644" s="98"/>
      <c r="C644" s="19" t="s">
        <v>11</v>
      </c>
      <c r="D644" s="39"/>
    </row>
    <row r="645" spans="1:4" ht="12.75">
      <c r="A645" s="110"/>
      <c r="B645" s="98"/>
      <c r="C645" s="17" t="s">
        <v>6</v>
      </c>
      <c r="D645" s="39"/>
    </row>
    <row r="646" spans="1:4" ht="12.75">
      <c r="A646" s="110"/>
      <c r="B646" s="98"/>
      <c r="C646" s="20" t="s">
        <v>7</v>
      </c>
      <c r="D646" s="39">
        <v>463000</v>
      </c>
    </row>
    <row r="647" spans="1:4" ht="12.75">
      <c r="A647" s="110"/>
      <c r="B647" s="98" t="s">
        <v>55</v>
      </c>
      <c r="C647" s="21" t="s">
        <v>56</v>
      </c>
      <c r="D647" s="41">
        <f>SUM(D648,D656)</f>
        <v>322000</v>
      </c>
    </row>
    <row r="648" spans="1:4" ht="12.75">
      <c r="A648" s="110"/>
      <c r="B648" s="98"/>
      <c r="C648" s="16" t="s">
        <v>1</v>
      </c>
      <c r="D648" s="39">
        <f>SUM(D650:D655)</f>
        <v>322000</v>
      </c>
    </row>
    <row r="649" spans="1:4" ht="12.75">
      <c r="A649" s="110"/>
      <c r="B649" s="98"/>
      <c r="C649" s="16" t="s">
        <v>2</v>
      </c>
      <c r="D649" s="39"/>
    </row>
    <row r="650" spans="1:4" ht="12.75">
      <c r="A650" s="110"/>
      <c r="B650" s="98"/>
      <c r="C650" s="17" t="s">
        <v>3</v>
      </c>
      <c r="D650" s="39"/>
    </row>
    <row r="651" spans="1:4" ht="12.75">
      <c r="A651" s="110"/>
      <c r="B651" s="98"/>
      <c r="C651" s="17" t="s">
        <v>4</v>
      </c>
      <c r="D651" s="39">
        <v>322000</v>
      </c>
    </row>
    <row r="652" spans="1:4" ht="12.75">
      <c r="A652" s="110"/>
      <c r="B652" s="98"/>
      <c r="C652" s="97" t="s">
        <v>5</v>
      </c>
      <c r="D652" s="123"/>
    </row>
    <row r="653" spans="1:4" ht="12.75">
      <c r="A653" s="110"/>
      <c r="B653" s="98"/>
      <c r="C653" s="97"/>
      <c r="D653" s="124"/>
    </row>
    <row r="654" spans="1:4" ht="25.5">
      <c r="A654" s="110"/>
      <c r="B654" s="98"/>
      <c r="C654" s="19" t="s">
        <v>11</v>
      </c>
      <c r="D654" s="39"/>
    </row>
    <row r="655" spans="1:4" ht="12.75">
      <c r="A655" s="110"/>
      <c r="B655" s="98"/>
      <c r="C655" s="17" t="s">
        <v>6</v>
      </c>
      <c r="D655" s="39"/>
    </row>
    <row r="656" spans="1:4" ht="12.75">
      <c r="A656" s="110"/>
      <c r="B656" s="98"/>
      <c r="C656" s="20" t="s">
        <v>7</v>
      </c>
      <c r="D656" s="39"/>
    </row>
    <row r="657" spans="1:4" ht="12.75" customHeight="1">
      <c r="A657" s="110"/>
      <c r="B657" s="98" t="s">
        <v>79</v>
      </c>
      <c r="C657" s="21" t="s">
        <v>80</v>
      </c>
      <c r="D657" s="41">
        <f>SUM(D658,D666)</f>
        <v>1155773</v>
      </c>
    </row>
    <row r="658" spans="1:4" ht="12.75">
      <c r="A658" s="110"/>
      <c r="B658" s="98"/>
      <c r="C658" s="16" t="s">
        <v>1</v>
      </c>
      <c r="D658" s="39">
        <f>SUM(D660:D665)</f>
        <v>1010773</v>
      </c>
    </row>
    <row r="659" spans="1:4" ht="12.75">
      <c r="A659" s="110"/>
      <c r="B659" s="98"/>
      <c r="C659" s="16" t="s">
        <v>2</v>
      </c>
      <c r="D659" s="39"/>
    </row>
    <row r="660" spans="1:4" ht="12.75">
      <c r="A660" s="110"/>
      <c r="B660" s="98"/>
      <c r="C660" s="17" t="s">
        <v>3</v>
      </c>
      <c r="D660" s="39"/>
    </row>
    <row r="661" spans="1:4" ht="12.75">
      <c r="A661" s="110"/>
      <c r="B661" s="98"/>
      <c r="C661" s="17" t="s">
        <v>4</v>
      </c>
      <c r="D661" s="39">
        <f>960773+50000</f>
        <v>1010773</v>
      </c>
    </row>
    <row r="662" spans="1:4" ht="12.75">
      <c r="A662" s="110"/>
      <c r="B662" s="98"/>
      <c r="C662" s="97" t="s">
        <v>5</v>
      </c>
      <c r="D662" s="123"/>
    </row>
    <row r="663" spans="1:4" ht="12.75">
      <c r="A663" s="110"/>
      <c r="B663" s="98"/>
      <c r="C663" s="97"/>
      <c r="D663" s="124"/>
    </row>
    <row r="664" spans="1:4" ht="25.5">
      <c r="A664" s="110"/>
      <c r="B664" s="98"/>
      <c r="C664" s="19" t="s">
        <v>11</v>
      </c>
      <c r="D664" s="39"/>
    </row>
    <row r="665" spans="1:4" ht="12.75">
      <c r="A665" s="110"/>
      <c r="B665" s="98"/>
      <c r="C665" s="17" t="s">
        <v>6</v>
      </c>
      <c r="D665" s="39"/>
    </row>
    <row r="666" spans="1:4" ht="12.75">
      <c r="A666" s="110"/>
      <c r="B666" s="98"/>
      <c r="C666" s="20" t="s">
        <v>7</v>
      </c>
      <c r="D666" s="39">
        <v>145000</v>
      </c>
    </row>
    <row r="667" spans="1:4" ht="12.75" customHeight="1">
      <c r="A667" s="110"/>
      <c r="B667" s="98" t="s">
        <v>57</v>
      </c>
      <c r="C667" s="21" t="s">
        <v>13</v>
      </c>
      <c r="D667" s="41">
        <f>SUM(D668,D676)</f>
        <v>4598000</v>
      </c>
    </row>
    <row r="668" spans="1:4" ht="12.75">
      <c r="A668" s="110"/>
      <c r="B668" s="98"/>
      <c r="C668" s="16" t="s">
        <v>1</v>
      </c>
      <c r="D668" s="39">
        <f>SUM(D670:D675)</f>
        <v>4518000</v>
      </c>
    </row>
    <row r="669" spans="1:4" ht="12.75">
      <c r="A669" s="110"/>
      <c r="B669" s="98"/>
      <c r="C669" s="16" t="s">
        <v>2</v>
      </c>
      <c r="D669" s="39"/>
    </row>
    <row r="670" spans="1:4" ht="12.75">
      <c r="A670" s="110"/>
      <c r="B670" s="98"/>
      <c r="C670" s="17" t="s">
        <v>3</v>
      </c>
      <c r="D670" s="39"/>
    </row>
    <row r="671" spans="1:4" ht="12.75">
      <c r="A671" s="110"/>
      <c r="B671" s="98"/>
      <c r="C671" s="17" t="s">
        <v>4</v>
      </c>
      <c r="D671" s="39">
        <v>4518000</v>
      </c>
    </row>
    <row r="672" spans="1:4" ht="12.75">
      <c r="A672" s="110"/>
      <c r="B672" s="98"/>
      <c r="C672" s="97" t="s">
        <v>5</v>
      </c>
      <c r="D672" s="123"/>
    </row>
    <row r="673" spans="1:4" ht="12.75">
      <c r="A673" s="110"/>
      <c r="B673" s="98"/>
      <c r="C673" s="97"/>
      <c r="D673" s="124"/>
    </row>
    <row r="674" spans="1:4" ht="25.5">
      <c r="A674" s="110"/>
      <c r="B674" s="98"/>
      <c r="C674" s="19" t="s">
        <v>11</v>
      </c>
      <c r="D674" s="39"/>
    </row>
    <row r="675" spans="1:4" ht="12.75">
      <c r="A675" s="110"/>
      <c r="B675" s="98"/>
      <c r="C675" s="17" t="s">
        <v>6</v>
      </c>
      <c r="D675" s="39"/>
    </row>
    <row r="676" spans="1:4" ht="12.75">
      <c r="A676" s="110"/>
      <c r="B676" s="98"/>
      <c r="C676" s="20" t="s">
        <v>7</v>
      </c>
      <c r="D676" s="39">
        <v>80000</v>
      </c>
    </row>
    <row r="677" spans="1:4" ht="12.75" customHeight="1">
      <c r="A677" s="110"/>
      <c r="B677" s="98" t="s">
        <v>58</v>
      </c>
      <c r="C677" s="21" t="s">
        <v>12</v>
      </c>
      <c r="D677" s="41">
        <f>SUM(D678,D686)</f>
        <v>17275727</v>
      </c>
    </row>
    <row r="678" spans="1:4" ht="12.75" customHeight="1">
      <c r="A678" s="110"/>
      <c r="B678" s="98"/>
      <c r="C678" s="16" t="s">
        <v>1</v>
      </c>
      <c r="D678" s="39">
        <f>SUM(D680:D685)</f>
        <v>13270914</v>
      </c>
    </row>
    <row r="679" spans="1:4" ht="12.75" customHeight="1">
      <c r="A679" s="110"/>
      <c r="B679" s="98"/>
      <c r="C679" s="16" t="s">
        <v>2</v>
      </c>
      <c r="D679" s="39"/>
    </row>
    <row r="680" spans="1:4" ht="12.75" customHeight="1">
      <c r="A680" s="110"/>
      <c r="B680" s="98"/>
      <c r="C680" s="17" t="s">
        <v>3</v>
      </c>
      <c r="D680" s="39"/>
    </row>
    <row r="681" spans="1:4" ht="12.75" customHeight="1">
      <c r="A681" s="110"/>
      <c r="B681" s="98"/>
      <c r="C681" s="17" t="s">
        <v>4</v>
      </c>
      <c r="D681" s="39">
        <f>12730914+290000+100000+150000</f>
        <v>13270914</v>
      </c>
    </row>
    <row r="682" spans="1:4" ht="15" customHeight="1">
      <c r="A682" s="110"/>
      <c r="B682" s="98"/>
      <c r="C682" s="97" t="s">
        <v>5</v>
      </c>
      <c r="D682" s="123"/>
    </row>
    <row r="683" spans="1:4" ht="9.75" customHeight="1">
      <c r="A683" s="110"/>
      <c r="B683" s="98"/>
      <c r="C683" s="97"/>
      <c r="D683" s="124"/>
    </row>
    <row r="684" spans="1:4" ht="25.5">
      <c r="A684" s="110"/>
      <c r="B684" s="98"/>
      <c r="C684" s="19" t="s">
        <v>11</v>
      </c>
      <c r="D684" s="39"/>
    </row>
    <row r="685" spans="1:4" ht="12.75" customHeight="1">
      <c r="A685" s="110"/>
      <c r="B685" s="98"/>
      <c r="C685" s="17" t="s">
        <v>6</v>
      </c>
      <c r="D685" s="39"/>
    </row>
    <row r="686" spans="1:4" ht="12.75" customHeight="1">
      <c r="A686" s="110"/>
      <c r="B686" s="98"/>
      <c r="C686" s="20" t="s">
        <v>7</v>
      </c>
      <c r="D686" s="39">
        <f>4507813+718000-718000-309000-194000</f>
        <v>4004813</v>
      </c>
    </row>
    <row r="687" spans="1:4" ht="12.75">
      <c r="A687" s="87"/>
      <c r="B687" s="98" t="s">
        <v>155</v>
      </c>
      <c r="C687" s="21" t="s">
        <v>177</v>
      </c>
      <c r="D687" s="41">
        <f>SUM(D688,D696)</f>
        <v>2000000</v>
      </c>
    </row>
    <row r="688" spans="1:4" ht="12.75">
      <c r="A688" s="87"/>
      <c r="B688" s="98"/>
      <c r="C688" s="16" t="s">
        <v>1</v>
      </c>
      <c r="D688" s="39">
        <f>SUM(D689:D695)</f>
        <v>2000000</v>
      </c>
    </row>
    <row r="689" spans="1:4" ht="12.75">
      <c r="A689" s="87"/>
      <c r="B689" s="98"/>
      <c r="C689" s="16" t="s">
        <v>2</v>
      </c>
      <c r="D689" s="39"/>
    </row>
    <row r="690" spans="1:4" ht="12.75">
      <c r="A690" s="87"/>
      <c r="B690" s="98"/>
      <c r="C690" s="17" t="s">
        <v>3</v>
      </c>
      <c r="D690" s="39"/>
    </row>
    <row r="691" spans="1:4" ht="12.75">
      <c r="A691" s="87"/>
      <c r="B691" s="98"/>
      <c r="C691" s="17" t="s">
        <v>4</v>
      </c>
      <c r="D691" s="39"/>
    </row>
    <row r="692" spans="1:8" ht="12.75">
      <c r="A692" s="87"/>
      <c r="B692" s="98"/>
      <c r="C692" s="97" t="s">
        <v>5</v>
      </c>
      <c r="D692" s="123"/>
      <c r="H692" s="36"/>
    </row>
    <row r="693" spans="1:4" ht="12.75">
      <c r="A693" s="87"/>
      <c r="B693" s="98"/>
      <c r="C693" s="97"/>
      <c r="D693" s="124"/>
    </row>
    <row r="694" spans="1:4" ht="25.5">
      <c r="A694" s="87"/>
      <c r="B694" s="98"/>
      <c r="C694" s="19" t="s">
        <v>11</v>
      </c>
      <c r="D694" s="39"/>
    </row>
    <row r="695" spans="1:4" ht="12.75">
      <c r="A695" s="87"/>
      <c r="B695" s="98"/>
      <c r="C695" s="17" t="s">
        <v>6</v>
      </c>
      <c r="D695" s="39">
        <f>733000+1267000</f>
        <v>2000000</v>
      </c>
    </row>
    <row r="696" spans="1:4" ht="12.75">
      <c r="A696" s="87"/>
      <c r="B696" s="98"/>
      <c r="C696" s="20" t="s">
        <v>7</v>
      </c>
      <c r="D696" s="39">
        <f>240000-240000</f>
        <v>0</v>
      </c>
    </row>
    <row r="697" spans="1:4" ht="12.75">
      <c r="A697" s="87"/>
      <c r="B697" s="98" t="s">
        <v>81</v>
      </c>
      <c r="C697" s="21" t="s">
        <v>8</v>
      </c>
      <c r="D697" s="41">
        <f>SUM(D698,D706)</f>
        <v>117969</v>
      </c>
    </row>
    <row r="698" spans="1:8" ht="12.75">
      <c r="A698" s="87"/>
      <c r="B698" s="98"/>
      <c r="C698" s="16" t="s">
        <v>1</v>
      </c>
      <c r="D698" s="39">
        <f>SUM(D699:D705)</f>
        <v>117969</v>
      </c>
      <c r="H698" s="36"/>
    </row>
    <row r="699" spans="1:4" ht="12.75">
      <c r="A699" s="87"/>
      <c r="B699" s="98"/>
      <c r="C699" s="16" t="s">
        <v>2</v>
      </c>
      <c r="D699" s="39"/>
    </row>
    <row r="700" spans="1:8" ht="12.75">
      <c r="A700" s="87"/>
      <c r="B700" s="98"/>
      <c r="C700" s="17" t="s">
        <v>3</v>
      </c>
      <c r="D700" s="39"/>
      <c r="H700" s="36"/>
    </row>
    <row r="701" spans="1:8" ht="12.75">
      <c r="A701" s="87"/>
      <c r="B701" s="98"/>
      <c r="C701" s="17" t="s">
        <v>4</v>
      </c>
      <c r="D701" s="39"/>
      <c r="H701" s="36"/>
    </row>
    <row r="702" spans="1:4" ht="12.75">
      <c r="A702" s="87"/>
      <c r="B702" s="98"/>
      <c r="C702" s="97" t="s">
        <v>5</v>
      </c>
      <c r="D702" s="123"/>
    </row>
    <row r="703" spans="1:8" ht="12.75">
      <c r="A703" s="87"/>
      <c r="B703" s="98"/>
      <c r="C703" s="97"/>
      <c r="D703" s="124"/>
      <c r="H703" s="36"/>
    </row>
    <row r="704" spans="1:5" ht="25.5">
      <c r="A704" s="87"/>
      <c r="B704" s="98"/>
      <c r="C704" s="19" t="s">
        <v>11</v>
      </c>
      <c r="D704" s="39"/>
      <c r="E704" s="37"/>
    </row>
    <row r="705" spans="1:5" ht="12.75">
      <c r="A705" s="87"/>
      <c r="B705" s="98"/>
      <c r="C705" s="17" t="s">
        <v>6</v>
      </c>
      <c r="D705" s="39">
        <v>117969</v>
      </c>
      <c r="E705" s="37"/>
    </row>
    <row r="706" spans="1:8" ht="15">
      <c r="A706" s="87"/>
      <c r="B706" s="98"/>
      <c r="C706" s="20" t="s">
        <v>7</v>
      </c>
      <c r="D706" s="39"/>
      <c r="E706" s="79"/>
      <c r="F706" s="69"/>
      <c r="H706" s="36"/>
    </row>
    <row r="707" spans="1:9" ht="12.75" customHeight="1">
      <c r="A707" s="4" t="s">
        <v>60</v>
      </c>
      <c r="B707" s="5"/>
      <c r="C707" s="24" t="s">
        <v>100</v>
      </c>
      <c r="D707" s="46">
        <f>SUM(D708)</f>
        <v>1766800</v>
      </c>
      <c r="E707" s="80"/>
      <c r="F707" s="70"/>
      <c r="H707" s="36"/>
      <c r="I707" s="36"/>
    </row>
    <row r="708" spans="1:8" ht="15">
      <c r="A708" s="89"/>
      <c r="B708" s="98" t="s">
        <v>61</v>
      </c>
      <c r="C708" s="21" t="s">
        <v>62</v>
      </c>
      <c r="D708" s="41">
        <f>SUM(D709,D717)</f>
        <v>1766800</v>
      </c>
      <c r="E708" s="81"/>
      <c r="F708" s="71"/>
      <c r="H708" s="36"/>
    </row>
    <row r="709" spans="1:8" ht="15">
      <c r="A709" s="89"/>
      <c r="B709" s="98"/>
      <c r="C709" s="16" t="s">
        <v>1</v>
      </c>
      <c r="D709" s="39">
        <f>SUM(D711:D716)</f>
        <v>1766800</v>
      </c>
      <c r="E709" s="82"/>
      <c r="F709" s="72"/>
      <c r="H709" s="36"/>
    </row>
    <row r="710" spans="1:8" ht="15">
      <c r="A710" s="89"/>
      <c r="B710" s="98"/>
      <c r="C710" s="16" t="s">
        <v>2</v>
      </c>
      <c r="D710" s="39"/>
      <c r="E710" s="80"/>
      <c r="F710" s="73"/>
      <c r="H710" s="36"/>
    </row>
    <row r="711" spans="1:8" ht="15">
      <c r="A711" s="89"/>
      <c r="B711" s="98"/>
      <c r="C711" s="17" t="s">
        <v>3</v>
      </c>
      <c r="D711" s="39"/>
      <c r="E711" s="83"/>
      <c r="F711" s="74"/>
      <c r="H711" s="36"/>
    </row>
    <row r="712" spans="1:8" ht="15">
      <c r="A712" s="89"/>
      <c r="B712" s="98"/>
      <c r="C712" s="17" t="s">
        <v>4</v>
      </c>
      <c r="D712" s="39">
        <f>1522800+132000</f>
        <v>1654800</v>
      </c>
      <c r="E712" s="79"/>
      <c r="F712" s="69"/>
      <c r="H712" s="36"/>
    </row>
    <row r="713" spans="1:8" ht="15.75">
      <c r="A713" s="89"/>
      <c r="B713" s="98"/>
      <c r="C713" s="97" t="s">
        <v>5</v>
      </c>
      <c r="D713" s="123"/>
      <c r="E713" s="84"/>
      <c r="F713" s="73"/>
      <c r="H713" s="36"/>
    </row>
    <row r="714" spans="1:5" ht="12.75">
      <c r="A714" s="89"/>
      <c r="B714" s="98"/>
      <c r="C714" s="97"/>
      <c r="D714" s="124"/>
      <c r="E714" s="37"/>
    </row>
    <row r="715" spans="1:7" ht="25.5">
      <c r="A715" s="89"/>
      <c r="B715" s="98"/>
      <c r="C715" s="19" t="s">
        <v>11</v>
      </c>
      <c r="D715" s="39"/>
      <c r="E715" s="37"/>
      <c r="G715" s="36"/>
    </row>
    <row r="716" spans="1:5" ht="12.75">
      <c r="A716" s="89"/>
      <c r="B716" s="98"/>
      <c r="C716" s="17" t="s">
        <v>6</v>
      </c>
      <c r="D716" s="39">
        <v>112000</v>
      </c>
      <c r="E716" s="37"/>
    </row>
    <row r="717" spans="1:5" ht="13.5" thickBot="1">
      <c r="A717" s="90"/>
      <c r="B717" s="117"/>
      <c r="C717" s="34" t="s">
        <v>7</v>
      </c>
      <c r="D717" s="43"/>
      <c r="E717" s="37"/>
    </row>
    <row r="718" spans="1:5" ht="25.5" customHeight="1" thickBot="1">
      <c r="A718" s="116" t="s">
        <v>16</v>
      </c>
      <c r="B718" s="88"/>
      <c r="C718" s="88"/>
      <c r="D718" s="44">
        <f>SUM(D707,D606,D565,D523,D422,D401,D310,D299,D217,D154,D143,D132,D81,D9)+D544+D278+D70+D502+D206+D195</f>
        <v>501657332</v>
      </c>
      <c r="E718" s="37"/>
    </row>
    <row r="719" spans="1:4" ht="12.75">
      <c r="A719" s="85"/>
      <c r="B719" s="85"/>
      <c r="C719" s="85"/>
      <c r="D719" s="85"/>
    </row>
  </sheetData>
  <mergeCells count="281">
    <mergeCell ref="A50:A59"/>
    <mergeCell ref="B50:B59"/>
    <mergeCell ref="C55:C56"/>
    <mergeCell ref="D55:D56"/>
    <mergeCell ref="D180:D181"/>
    <mergeCell ref="A196:A205"/>
    <mergeCell ref="B196:B205"/>
    <mergeCell ref="C201:C202"/>
    <mergeCell ref="D201:D202"/>
    <mergeCell ref="C190:C191"/>
    <mergeCell ref="A687:A696"/>
    <mergeCell ref="B687:B696"/>
    <mergeCell ref="C692:C693"/>
    <mergeCell ref="D692:D693"/>
    <mergeCell ref="A40:A49"/>
    <mergeCell ref="B40:B49"/>
    <mergeCell ref="C45:C46"/>
    <mergeCell ref="D45:D46"/>
    <mergeCell ref="C223:C224"/>
    <mergeCell ref="D223:D224"/>
    <mergeCell ref="A165:A174"/>
    <mergeCell ref="B165:B174"/>
    <mergeCell ref="C170:C171"/>
    <mergeCell ref="D170:D171"/>
    <mergeCell ref="A207:A216"/>
    <mergeCell ref="A175:A184"/>
    <mergeCell ref="B175:B184"/>
    <mergeCell ref="C180:C181"/>
    <mergeCell ref="D326:D327"/>
    <mergeCell ref="D376:D377"/>
    <mergeCell ref="D356:D357"/>
    <mergeCell ref="D438:D439"/>
    <mergeCell ref="D407:D408"/>
    <mergeCell ref="D336:D337"/>
    <mergeCell ref="D346:D347"/>
    <mergeCell ref="D417:D418"/>
    <mergeCell ref="D76:D77"/>
    <mergeCell ref="D284:D285"/>
    <mergeCell ref="D97:D98"/>
    <mergeCell ref="D138:D139"/>
    <mergeCell ref="D149:D150"/>
    <mergeCell ref="D117:D118"/>
    <mergeCell ref="D160:D161"/>
    <mergeCell ref="D212:D213"/>
    <mergeCell ref="D190:D191"/>
    <mergeCell ref="D127:D128"/>
    <mergeCell ref="D107:D108"/>
    <mergeCell ref="D87:D88"/>
    <mergeCell ref="D263:D264"/>
    <mergeCell ref="D448:D449"/>
    <mergeCell ref="D294:D295"/>
    <mergeCell ref="D233:D234"/>
    <mergeCell ref="D243:D244"/>
    <mergeCell ref="D305:D306"/>
    <mergeCell ref="D316:D317"/>
    <mergeCell ref="D253:D254"/>
    <mergeCell ref="D702:D703"/>
    <mergeCell ref="D632:D633"/>
    <mergeCell ref="D642:D643"/>
    <mergeCell ref="D652:D653"/>
    <mergeCell ref="D662:D663"/>
    <mergeCell ref="D682:D683"/>
    <mergeCell ref="D273:D274"/>
    <mergeCell ref="D672:D673"/>
    <mergeCell ref="D560:D561"/>
    <mergeCell ref="D428:D429"/>
    <mergeCell ref="D386:D387"/>
    <mergeCell ref="D366:D367"/>
    <mergeCell ref="D396:D397"/>
    <mergeCell ref="D612:D613"/>
    <mergeCell ref="D622:D623"/>
    <mergeCell ref="D458:D459"/>
    <mergeCell ref="D713:D714"/>
    <mergeCell ref="A3:D3"/>
    <mergeCell ref="C386:C387"/>
    <mergeCell ref="C376:C377"/>
    <mergeCell ref="A381:A390"/>
    <mergeCell ref="A483:A492"/>
    <mergeCell ref="A300:A309"/>
    <mergeCell ref="C396:C397"/>
    <mergeCell ref="C4:D4"/>
    <mergeCell ref="A463:A472"/>
    <mergeCell ref="A5:A7"/>
    <mergeCell ref="B5:B7"/>
    <mergeCell ref="A30:A39"/>
    <mergeCell ref="B30:B39"/>
    <mergeCell ref="B10:B19"/>
    <mergeCell ref="A10:A19"/>
    <mergeCell ref="A20:A29"/>
    <mergeCell ref="D5:D6"/>
    <mergeCell ref="B60:B69"/>
    <mergeCell ref="C65:C66"/>
    <mergeCell ref="C35:C36"/>
    <mergeCell ref="D25:D26"/>
    <mergeCell ref="D15:D16"/>
    <mergeCell ref="D35:D36"/>
    <mergeCell ref="D65:D66"/>
    <mergeCell ref="B20:B29"/>
    <mergeCell ref="C5:C7"/>
    <mergeCell ref="B82:B91"/>
    <mergeCell ref="B92:B101"/>
    <mergeCell ref="A92:A101"/>
    <mergeCell ref="A185:A194"/>
    <mergeCell ref="B155:B164"/>
    <mergeCell ref="A258:A267"/>
    <mergeCell ref="A248:A257"/>
    <mergeCell ref="B248:B257"/>
    <mergeCell ref="A341:A350"/>
    <mergeCell ref="A321:A330"/>
    <mergeCell ref="A238:A247"/>
    <mergeCell ref="B185:B194"/>
    <mergeCell ref="B218:B227"/>
    <mergeCell ref="A218:A227"/>
    <mergeCell ref="C138:C139"/>
    <mergeCell ref="A144:A153"/>
    <mergeCell ref="B144:B153"/>
    <mergeCell ref="A155:A164"/>
    <mergeCell ref="A133:A142"/>
    <mergeCell ref="B133:B142"/>
    <mergeCell ref="C160:C161"/>
    <mergeCell ref="A351:A360"/>
    <mergeCell ref="A331:A340"/>
    <mergeCell ref="B423:B432"/>
    <mergeCell ref="B463:B472"/>
    <mergeCell ref="B453:B462"/>
    <mergeCell ref="A412:A421"/>
    <mergeCell ref="B443:B452"/>
    <mergeCell ref="A433:A442"/>
    <mergeCell ref="B433:B442"/>
    <mergeCell ref="B341:B350"/>
    <mergeCell ref="D468:D469"/>
    <mergeCell ref="D478:D479"/>
    <mergeCell ref="B503:B512"/>
    <mergeCell ref="C508:C509"/>
    <mergeCell ref="D508:D509"/>
    <mergeCell ref="D539:D540"/>
    <mergeCell ref="D550:D551"/>
    <mergeCell ref="C488:C489"/>
    <mergeCell ref="D518:D519"/>
    <mergeCell ref="D488:D489"/>
    <mergeCell ref="C550:C551"/>
    <mergeCell ref="D529:D530"/>
    <mergeCell ref="C366:C367"/>
    <mergeCell ref="C346:C347"/>
    <mergeCell ref="C468:C469"/>
    <mergeCell ref="C478:C479"/>
    <mergeCell ref="C438:C439"/>
    <mergeCell ref="C458:C459"/>
    <mergeCell ref="D601:D602"/>
    <mergeCell ref="D591:D592"/>
    <mergeCell ref="C571:C572"/>
    <mergeCell ref="D571:D572"/>
    <mergeCell ref="C581:C582"/>
    <mergeCell ref="D581:D582"/>
    <mergeCell ref="C622:C623"/>
    <mergeCell ref="C612:C613"/>
    <mergeCell ref="C518:C519"/>
    <mergeCell ref="C591:C592"/>
    <mergeCell ref="C601:C602"/>
    <mergeCell ref="C529:C530"/>
    <mergeCell ref="C560:C561"/>
    <mergeCell ref="C1:D1"/>
    <mergeCell ref="C539:C540"/>
    <mergeCell ref="C243:C244"/>
    <mergeCell ref="C316:C317"/>
    <mergeCell ref="C305:C306"/>
    <mergeCell ref="C326:C327"/>
    <mergeCell ref="C149:C150"/>
    <mergeCell ref="C212:C213"/>
    <mergeCell ref="C428:C429"/>
    <mergeCell ref="C417:C418"/>
    <mergeCell ref="C672:C673"/>
    <mergeCell ref="C713:C714"/>
    <mergeCell ref="A607:A616"/>
    <mergeCell ref="B607:B616"/>
    <mergeCell ref="C652:C653"/>
    <mergeCell ref="C642:C643"/>
    <mergeCell ref="A677:A686"/>
    <mergeCell ref="B677:B686"/>
    <mergeCell ref="A657:A666"/>
    <mergeCell ref="C632:C633"/>
    <mergeCell ref="B657:B666"/>
    <mergeCell ref="C662:C663"/>
    <mergeCell ref="A718:C718"/>
    <mergeCell ref="A708:A717"/>
    <mergeCell ref="A697:A706"/>
    <mergeCell ref="B697:B706"/>
    <mergeCell ref="C702:C703"/>
    <mergeCell ref="C682:C683"/>
    <mergeCell ref="B708:B717"/>
    <mergeCell ref="B667:B676"/>
    <mergeCell ref="B207:B216"/>
    <mergeCell ref="C127:C128"/>
    <mergeCell ref="A311:A320"/>
    <mergeCell ref="B311:B320"/>
    <mergeCell ref="A279:A288"/>
    <mergeCell ref="B300:B309"/>
    <mergeCell ref="B289:B298"/>
    <mergeCell ref="A289:A298"/>
    <mergeCell ref="A268:A277"/>
    <mergeCell ref="A228:A237"/>
    <mergeCell ref="C15:C16"/>
    <mergeCell ref="C97:C98"/>
    <mergeCell ref="C25:C26"/>
    <mergeCell ref="C76:C77"/>
    <mergeCell ref="C87:C88"/>
    <mergeCell ref="B534:B543"/>
    <mergeCell ref="A617:A626"/>
    <mergeCell ref="B596:B605"/>
    <mergeCell ref="A566:A575"/>
    <mergeCell ref="B566:B575"/>
    <mergeCell ref="A576:A585"/>
    <mergeCell ref="B576:B585"/>
    <mergeCell ref="B617:B626"/>
    <mergeCell ref="A586:A595"/>
    <mergeCell ref="B586:B595"/>
    <mergeCell ref="A637:A646"/>
    <mergeCell ref="B637:B646"/>
    <mergeCell ref="A555:A564"/>
    <mergeCell ref="B555:B564"/>
    <mergeCell ref="A627:A636"/>
    <mergeCell ref="A596:A605"/>
    <mergeCell ref="B258:B267"/>
    <mergeCell ref="C263:C264"/>
    <mergeCell ref="C253:C254"/>
    <mergeCell ref="A667:A676"/>
    <mergeCell ref="A534:A543"/>
    <mergeCell ref="B545:B554"/>
    <mergeCell ref="A545:A554"/>
    <mergeCell ref="B627:B636"/>
    <mergeCell ref="A647:A656"/>
    <mergeCell ref="B647:B656"/>
    <mergeCell ref="B268:B277"/>
    <mergeCell ref="A60:A69"/>
    <mergeCell ref="A102:A111"/>
    <mergeCell ref="C107:C108"/>
    <mergeCell ref="C117:C118"/>
    <mergeCell ref="B102:B111"/>
    <mergeCell ref="A112:A121"/>
    <mergeCell ref="B112:B121"/>
    <mergeCell ref="C233:C234"/>
    <mergeCell ref="B228:B237"/>
    <mergeCell ref="B238:B247"/>
    <mergeCell ref="B331:B340"/>
    <mergeCell ref="C336:C337"/>
    <mergeCell ref="A71:A80"/>
    <mergeCell ref="B71:B80"/>
    <mergeCell ref="A82:A91"/>
    <mergeCell ref="A122:A131"/>
    <mergeCell ref="B122:B131"/>
    <mergeCell ref="C273:C274"/>
    <mergeCell ref="B321:B330"/>
    <mergeCell ref="B279:B288"/>
    <mergeCell ref="C294:C295"/>
    <mergeCell ref="B351:B360"/>
    <mergeCell ref="C356:C357"/>
    <mergeCell ref="C284:C285"/>
    <mergeCell ref="A402:A411"/>
    <mergeCell ref="B402:B411"/>
    <mergeCell ref="C407:C408"/>
    <mergeCell ref="B391:B400"/>
    <mergeCell ref="B381:B390"/>
    <mergeCell ref="A391:A400"/>
    <mergeCell ref="A361:A370"/>
    <mergeCell ref="A371:A380"/>
    <mergeCell ref="B361:B370"/>
    <mergeCell ref="B371:B380"/>
    <mergeCell ref="B412:B421"/>
    <mergeCell ref="A423:A432"/>
    <mergeCell ref="A453:A462"/>
    <mergeCell ref="A443:A452"/>
    <mergeCell ref="A513:A522"/>
    <mergeCell ref="B513:B522"/>
    <mergeCell ref="A524:A533"/>
    <mergeCell ref="C448:C449"/>
    <mergeCell ref="A473:A482"/>
    <mergeCell ref="A503:A512"/>
    <mergeCell ref="B524:B533"/>
    <mergeCell ref="B493:B501"/>
    <mergeCell ref="B483:B492"/>
    <mergeCell ref="B473:B482"/>
  </mergeCells>
  <printOptions horizontalCentered="1"/>
  <pageMargins left="0" right="0" top="0.5511811023622047" bottom="0.5118110236220472" header="0.2755905511811024" footer="0.5118110236220472"/>
  <pageSetup horizontalDpi="600" verticalDpi="600" orientation="portrait" paperSize="9" scale="95" r:id="rId1"/>
  <rowBreaks count="9" manualBreakCount="9">
    <brk id="49" max="3" man="1"/>
    <brk id="298" max="3" man="1"/>
    <brk id="330" max="3" man="1"/>
    <brk id="380" max="3" man="1"/>
    <brk id="421" max="3" man="1"/>
    <brk id="512" max="3" man="1"/>
    <brk id="605" max="3" man="1"/>
    <brk id="656" max="3" man="1"/>
    <brk id="7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MURDZIA</cp:lastModifiedBy>
  <cp:lastPrinted>2007-03-27T08:00:10Z</cp:lastPrinted>
  <dcterms:created xsi:type="dcterms:W3CDTF">1997-02-26T13:46:56Z</dcterms:created>
  <dcterms:modified xsi:type="dcterms:W3CDTF">2007-03-29T10:00:42Z</dcterms:modified>
  <cp:category/>
  <cp:version/>
  <cp:contentType/>
  <cp:contentStatus/>
</cp:coreProperties>
</file>