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535" tabRatio="775" activeTab="0"/>
  </bookViews>
  <sheets>
    <sheet name="dochody" sheetId="1" r:id="rId1"/>
    <sheet name="wydatki " sheetId="2" r:id="rId2"/>
    <sheet name="dochody adm. rządowa" sheetId="3" r:id="rId3"/>
    <sheet name="wydatki adm rządowa" sheetId="4" r:id="rId4"/>
    <sheet name="dochody na wyod. rach." sheetId="5" r:id="rId5"/>
    <sheet name="doch. i wyd. szczeg. zasady " sheetId="6" r:id="rId6"/>
    <sheet name="przych i rozch." sheetId="7" r:id="rId7"/>
  </sheets>
  <definedNames>
    <definedName name="_xlnm.Print_Area" localSheetId="0">'dochody'!$A$1:$J$331</definedName>
    <definedName name="_xlnm.Print_Area" localSheetId="2">'dochody adm. rządowa'!$A$1:$F$25</definedName>
    <definedName name="_xlnm.Print_Area" localSheetId="4">'dochody na wyod. rach.'!$A$1:$G$32</definedName>
    <definedName name="_xlnm.Print_Area" localSheetId="6">'przych i rozch.'!$A$1:$D$26</definedName>
    <definedName name="_xlnm.Print_Area" localSheetId="1">'wydatki '!$A$1:$S$146</definedName>
    <definedName name="_xlnm.Print_Area" localSheetId="3">'wydatki adm rządowa'!$A$1:$M$25</definedName>
    <definedName name="_xlnm.Print_Titles" localSheetId="0">'dochody'!$6:$8</definedName>
    <definedName name="_xlnm.Print_Titles" localSheetId="4">'dochody na wyod. rach.'!$3:$5</definedName>
    <definedName name="_xlnm.Print_Titles" localSheetId="1">'wydatki '!$3:$6</definedName>
  </definedNames>
  <calcPr fullCalcOnLoad="1"/>
</workbook>
</file>

<file path=xl/sharedStrings.xml><?xml version="1.0" encoding="utf-8"?>
<sst xmlns="http://schemas.openxmlformats.org/spreadsheetml/2006/main" count="721" uniqueCount="469">
  <si>
    <t>w złotych</t>
  </si>
  <si>
    <t>Dział</t>
  </si>
  <si>
    <t>Rozdział</t>
  </si>
  <si>
    <t>Nazwa</t>
  </si>
  <si>
    <t>Wykonanie</t>
  </si>
  <si>
    <t>1.</t>
  </si>
  <si>
    <t>2.</t>
  </si>
  <si>
    <t>3.</t>
  </si>
  <si>
    <t>4.</t>
  </si>
  <si>
    <t>5.</t>
  </si>
  <si>
    <t>6.</t>
  </si>
  <si>
    <t>7.</t>
  </si>
  <si>
    <t>010</t>
  </si>
  <si>
    <t>OGÓŁEM</t>
  </si>
  <si>
    <t>Zestawienie wykonania planu dochodów i wydatków zadań z zakresu 
administracji rządowej wykonywanych przez samorząd województwa</t>
  </si>
  <si>
    <r>
      <t>1.</t>
    </r>
    <r>
      <rPr>
        <b/>
        <sz val="10"/>
        <rFont val="Times New Roman"/>
        <family val="1"/>
      </rPr>
      <t xml:space="preserve">          </t>
    </r>
    <r>
      <rPr>
        <b/>
        <sz val="10"/>
        <rFont val="Arial"/>
        <family val="2"/>
      </rPr>
      <t>DOCHODY</t>
    </r>
  </si>
  <si>
    <t>Plan po zmianach</t>
  </si>
  <si>
    <t>% wykonania</t>
  </si>
  <si>
    <t>(5: 4)</t>
  </si>
  <si>
    <t>01005</t>
  </si>
  <si>
    <t>Prace geodezyjno-urządzeniowe na potrzeby rolnictwa</t>
  </si>
  <si>
    <t>01008</t>
  </si>
  <si>
    <t>Melioracje wodne</t>
  </si>
  <si>
    <t>01041</t>
  </si>
  <si>
    <t>Program Rozwoju Obszarów Wiejskich 2007-2013</t>
  </si>
  <si>
    <t>01078</t>
  </si>
  <si>
    <t>Usuwanie skutków klęsk żywiołowych</t>
  </si>
  <si>
    <t>Krajowe pasażerskie przewozy autobusowe</t>
  </si>
  <si>
    <t>Ośrodki dokumentacji geodezyjnej i kartograficznej</t>
  </si>
  <si>
    <t>Prace geodezyjne i kartograficzne (nieinwestycyjne)</t>
  </si>
  <si>
    <t>Pozostała działalność</t>
  </si>
  <si>
    <t>Urzędy wojewódzkie</t>
  </si>
  <si>
    <t>Komisje egzaminacyjne</t>
  </si>
  <si>
    <t>Ratownictwo medyczne</t>
  </si>
  <si>
    <t>Składki na ubezpieczenia zdrowotne oraz świadczenia dla osób nieobjętych obowiązkiem ubezpieczenia zdrowotnego</t>
  </si>
  <si>
    <t>Świadczenia rodzinne, świadczenie z funduszu alimentacyjnego oraz składki na ubezpieczenia emerytalne i rentowe z ubezpieczenia społecznego</t>
  </si>
  <si>
    <t>Wojewódzkie urzędy pracy</t>
  </si>
  <si>
    <t>Domy i ośrodki kultury, świetlice, kluby</t>
  </si>
  <si>
    <r>
      <t>2.</t>
    </r>
    <r>
      <rPr>
        <b/>
        <sz val="12"/>
        <rFont val="Times New Roman"/>
        <family val="1"/>
      </rPr>
      <t xml:space="preserve">          </t>
    </r>
    <r>
      <rPr>
        <b/>
        <sz val="12"/>
        <rFont val="Arial"/>
        <family val="2"/>
      </rPr>
      <t>WYDATKI</t>
    </r>
  </si>
  <si>
    <t>z tego:</t>
  </si>
  <si>
    <t>Wydatki bieżące</t>
  </si>
  <si>
    <t>w tym:</t>
  </si>
  <si>
    <t>Wydatki majątkowe</t>
  </si>
  <si>
    <t>Wydatki jednostek budżetowych</t>
  </si>
  <si>
    <t>w tym na:</t>
  </si>
  <si>
    <t>wynagrodzenia i składki od nich naliczane</t>
  </si>
  <si>
    <t>wydatki związane z realizacją ich statutowych zadań</t>
  </si>
  <si>
    <t>8.</t>
  </si>
  <si>
    <t>9.</t>
  </si>
  <si>
    <t>10.</t>
  </si>
  <si>
    <t>11.</t>
  </si>
  <si>
    <t>12.</t>
  </si>
  <si>
    <t>13.</t>
  </si>
  <si>
    <t>Prace geodezyjnoe i kartograficzne (nieinwestycyjne)</t>
  </si>
  <si>
    <t>01095</t>
  </si>
  <si>
    <t>Dotacje na zadania bieżące</t>
  </si>
  <si>
    <t>Świadczenia na rzecz osób fizycznych</t>
  </si>
  <si>
    <t>Gospodarka gruntami i nieruchomościami</t>
  </si>
  <si>
    <t>RAZEM</t>
  </si>
  <si>
    <t xml:space="preserve">Biblioteka  Pedagogiczna  w  Tarnobrzegu  </t>
  </si>
  <si>
    <t>Pedagogiczna  Biblioteka  Wojewódzka  w  Przemyślu</t>
  </si>
  <si>
    <t>Pedagogiczna  Biblioteka  Wojewódzka  w  Krośnie</t>
  </si>
  <si>
    <t>Pedagogiczna  Biblioteka  Wojewódzka  w  Rzeszowie</t>
  </si>
  <si>
    <t>Podkarpackie Centrum Edukacji Nauczycieli w Rzeszowie</t>
  </si>
  <si>
    <t>Nauczycielskie Kolegium Języków Obcych w Przeworsku</t>
  </si>
  <si>
    <t>Nauczycielskie Kolegium Języków Obcych w Mielcu</t>
  </si>
  <si>
    <t>Nauczycielskie Kolegium Języków Obcych w Leżajsku</t>
  </si>
  <si>
    <t>Nauczycielskie Kolegium Języków Obcych 
w Rzeszowie</t>
  </si>
  <si>
    <t xml:space="preserve">Nauczycielskie Kolegium Języków Obcych 
w Przemyślu  </t>
  </si>
  <si>
    <t>Zespół Kolegiów  Nauczycielskich  w  Tarnobrzegu</t>
  </si>
  <si>
    <t>Nauczycielskie Kolegium Języków Obcych w Ropczycach</t>
  </si>
  <si>
    <t>Nauczycielskie Kolegium Języków Obcych w Nisku</t>
  </si>
  <si>
    <t>Nauczycielskie Kolegium Języków Obcych w Dębicy</t>
  </si>
  <si>
    <t>Kolegium  Nauczycielskie  w  Przemyślu</t>
  </si>
  <si>
    <t>Kolegium Pracowników Służb Społecznych w Rzeszowie</t>
  </si>
  <si>
    <t>Medyczna Szkoła Policealna  w  Rzeszowie</t>
  </si>
  <si>
    <t>Medyczna Szkoła Policealna  w  Stalowej  Woli</t>
  </si>
  <si>
    <t>Medyczna Szkoła Policealna  w  Mielcu</t>
  </si>
  <si>
    <t>Medyczna Szkoła Policealna  w  Łańcucie</t>
  </si>
  <si>
    <t>Medyczna Szkoła Policealna  w  Sanoku</t>
  </si>
  <si>
    <t>Medyczna Szkoła Policealna w  Jaśle</t>
  </si>
  <si>
    <t>Medyczna Szkoła Policealna  w  Przemyślu</t>
  </si>
  <si>
    <t xml:space="preserve">Zespół  Szkół  Specjalnych  w  Rymanowie  Zdroju  </t>
  </si>
  <si>
    <t xml:space="preserve">Zespół  Szkół  przy  Szpitalu  Wojewódzkim  Nr 2  
w  Rzeszowie                 </t>
  </si>
  <si>
    <t>Plan</t>
  </si>
  <si>
    <t>Wydatki</t>
  </si>
  <si>
    <t>Dochody</t>
  </si>
  <si>
    <t>Nazwa  jednostki</t>
  </si>
  <si>
    <t>Zestawienie wykonania planu dochodów gromadzonych na wyodrębnionym rachunku 
przez wojewódzkie oświatowe jednostki budżetowe, oraz wydatków nimi finansowanych</t>
  </si>
  <si>
    <t>Zestawienie wykonania dochodów województwa 
(wg działów, rozdziałów, źródeł pochodzenia i rodzajów dochodów)</t>
  </si>
  <si>
    <t>Źródło pochodzenia</t>
  </si>
  <si>
    <t>Ogółem 
w dziale/
w rozdziale/
wg źródła</t>
  </si>
  <si>
    <t>% wykonania 
(7:4)</t>
  </si>
  <si>
    <t>dochody bieżące</t>
  </si>
  <si>
    <t>dochody majątkowe</t>
  </si>
  <si>
    <t>ROLNICTWO I ŁOWIECTWO</t>
  </si>
  <si>
    <t>01004</t>
  </si>
  <si>
    <t>Biura geodezji i terenów rolnych</t>
  </si>
  <si>
    <t>Dochody realizowane przez Biuro Geodezji i Terenów Rolnych w Rzeszowie</t>
  </si>
  <si>
    <t xml:space="preserve">Dotacje celowe otrzymane z budżetu państwa na zadania bieżące z zakresu administracji rządowej oraz inne zadania zlecone ustawami realizowane przez samorząd województwa </t>
  </si>
  <si>
    <t>01006</t>
  </si>
  <si>
    <t>Zarządy melioracji i urządzeń wodnych</t>
  </si>
  <si>
    <t>Dochody realizowane przez Podkarpacki Zarząd Melioracji i Urządzeń Wodnych w Rzeszowie</t>
  </si>
  <si>
    <t>5% dochodów uzyskiwanych na rzecz budżetu państwa w związku z realizacją zadań z zakresu administracji rządowej oraz innych zadań zleconych ustawami</t>
  </si>
  <si>
    <t>Dotacje celowe otrzymane z budżetu państwa na  zadania z zakresu administracji rządowej oraz inne zadania zlecone ustawami realizowane przez samorząd województwa</t>
  </si>
  <si>
    <t xml:space="preserve">Wpływy z tytułu pomocy finansowej udzielanej między jednostkami samorządu terytorialnego na dofinansowanie zadań 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</si>
  <si>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</t>
  </si>
  <si>
    <t xml:space="preserve">Środki pochodzące z budżetu Unii Europejskiej na realizację inwestycji melioracyjnych w ramach Programu Operacyjnego Infrastruktura i Środowisko </t>
  </si>
  <si>
    <t>Dotacja celowa z budżetu państwa na realizację inwestycji melioracyjnych w ramach Programu Operacyjnego Infrastruktura i Środowisko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</si>
  <si>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Programu Operacyjnego Infrastruktura i Środowisko </t>
  </si>
  <si>
    <t>Środki pochodzące z budżetu Unii Europejskiej na realizację inwestycji melioracyjnych w ramach Programu Rozwoju Obszarów Wiejskich</t>
  </si>
  <si>
    <t xml:space="preserve">Dotacja celowa z budżetu państwa na realizację inwestycji melioracyjnych w ramach Programu Rozwoju Obszarów Wiejskich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</si>
  <si>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</t>
  </si>
  <si>
    <t>Dotacje celowe otrzymane z budżetu państwa na zadania z zakresu administracji rządowej oraz inne zadania zlecone ustawami realizowane przez samorząd województwa -  na finansowanie zadań objętych Pomocą Techniczną w ramach Programu Rozwoju Obszarów Wiejskich</t>
  </si>
  <si>
    <t>Dotacje celowe otrzymane z budżetu państwa na zadania z zakresu administracji rządowej oraz inne zadania zlecone ustawami realizowane przez samorząd województwa -  na współfinansowanie zadań objętych Pomocą Techniczną w ramach Programu Rozwoju Obszarów Wiejskich</t>
  </si>
  <si>
    <t>Środki pochodzące z budżetu Unii Europejskiej jako zwrot wydatków poniesionych ze środków własnych  na zadania objęte pomocą techniczną realizowane w ramach Programu Rozwoju Obszarów Wiejskich</t>
  </si>
  <si>
    <t>Środki pochodzące z budżetu państwa jako zwrot wydatków poniesionych ze środków własnych  na zadania objęte pomocą techniczną realizowane w ramach Programu Rozwoju Obszarów Wiejskich</t>
  </si>
  <si>
    <t>Kara umowna związana z odstąpieniem od wykonania umowy na dostawę artykułów promocyjnych w ramach Pomocy Technicznej Programu Rozwoju Obszarów Wiejskich</t>
  </si>
  <si>
    <t>01042</t>
  </si>
  <si>
    <t>Wyłączenie z produkcji gruntów rolnych</t>
  </si>
  <si>
    <t>Wpływy z tytułu opłat za wyłączenie z produkcji gruntów rolnych</t>
  </si>
  <si>
    <t>Odsetki z tytułu nieterminowej wpłaty opłat za wyłączenie z produkcji gruntów rolnych</t>
  </si>
  <si>
    <t>Wpływy z tytułu opłat za wyłączenie z produkcji gruntów rolnych z lat poprzednich</t>
  </si>
  <si>
    <t xml:space="preserve">Zwrot kosztów wysłanych upomnień dotyczących dokonania opłat za wyłączenie z produkcji gruntów rolnych </t>
  </si>
  <si>
    <t>Środki pieniężne Funduszu Ochrony Gruntów Rolnych z roku 2010</t>
  </si>
  <si>
    <t>Dotacje celowe otrzymane z budżetu państwa na zadania z zakresu administracji rządowej oraz inne zadania zlecone ustawami realizowane przez samorząd województwa</t>
  </si>
  <si>
    <t>Środki Funduszu Solidarności Unii Europejskiej z przeznaczeniem na usuwanie skutków klęsk żywiołowych powstałych w maju i czerwcu 2010 roku</t>
  </si>
  <si>
    <t>Dotacja otrzymana z Wojewódzkiego Funduszu Ochrony Środowiska i Gospodarki Wodnej</t>
  </si>
  <si>
    <t>Dotacja celowa z budżetu państwa na współfinansowanie inwestycji melioracyjnych w ramach Regionalnego Programu Operacyjnego Województwa Podkarpackiego</t>
  </si>
  <si>
    <t>050</t>
  </si>
  <si>
    <t>RYBOŁÓWSTWO I RYBACTWO</t>
  </si>
  <si>
    <t>05011</t>
  </si>
  <si>
    <t>Program Operacyjny Zrównoważony rozwój sektora rybołówstwa i nadbrzeżnych obszarów rybackich 2007-2013</t>
  </si>
  <si>
    <t>Dotacja celowa z budżetu państwa na finansowanie wydatków objętych Pomocą Techniczną  Programu Operacyjnego Zrównoważony rozwój sektora rybołówstwa i nadbrzeżnych obszarów rybackich</t>
  </si>
  <si>
    <t>Dotacja celowa z budżetu państwa na wydatki niekwalifikowalne objęte Pomocą Techniczną  Programu Operacyjnego Zrównoważony rozwój sektora rybołówstwa i nadbrzeżnych obszarów rybackich</t>
  </si>
  <si>
    <t>Dotacja celowa z budżetu państwa na współfinansowanie wydatków objętych Pomocą Techniczną Programu Operacyjnego Zrównoważony rozwój sektora rybołówstwa i nadbrzeżnych obszarów rybackich</t>
  </si>
  <si>
    <t>150</t>
  </si>
  <si>
    <t>PRZETWÓRSTWO PRZEMYSŁOWE</t>
  </si>
  <si>
    <t>15011</t>
  </si>
  <si>
    <t>Rozwój przedsiębiorczości</t>
  </si>
  <si>
    <t>Zwrot odsetek od dotacji wykorzystanych niezgodnie z przeznaczeniem, pobranych nienależnie lub w nadmiernej wysokości przez beneficjentów projektów realizowanych w ramach Programu Operacyjnego Kapitał Ludzki</t>
  </si>
  <si>
    <t>Zwrot dotacji wykorzystanych niezgodnie z przeznaczeniem, pobranych nienależnie lub w nadmiernej wysokości przez beneficjentów projektów realizowanych w ramach Programu Operacyjnego Kapitał Ludzki</t>
  </si>
  <si>
    <t>Zwrot dotacji wykorzystanych niezgodnie z przeznaczeniem, pobranych nienależnie lub w nadmiernej wysokości przez beneficjentów projektów realizowanych w ramach Regionalnego Programu Operacyjnego Województwa Podkarpackiego</t>
  </si>
  <si>
    <t>Zwrot odsetek od dotacji wykorzystanych niezgodnie z przeznaczeniem, pobranych nienależnie lub w nadmiernej wysokości przez beneficjentów projektów realizowanych w ramach Regionalnego Programu Operacyjnego Województwa Podkarpackiego</t>
  </si>
  <si>
    <t>Wpływ środków stanowiących przychód na projektach realizowanych w ramach Programu Operacyjnego Kapitał Ludzki</t>
  </si>
  <si>
    <t>15013</t>
  </si>
  <si>
    <t>Rozwój kadr nowoczesnej gospodarki i przedsiębiorczości</t>
  </si>
  <si>
    <t>15095</t>
  </si>
  <si>
    <t>Wpływ środków stanowiących przychód na projekcie własnym realizowanym przez WUP pn. "Podkarpackie Obserwatorium Rynku Pracy" w ramach Programu Operacyjnego Kapitał Ludzki 2007-2013</t>
  </si>
  <si>
    <t>500</t>
  </si>
  <si>
    <t>HANDEL</t>
  </si>
  <si>
    <t>50005</t>
  </si>
  <si>
    <t>Promocja eksportu</t>
  </si>
  <si>
    <t>Środki pochodzące z budżetu Unii Europejskiej na realizację projektu pn. Sieć Centrów Obsługi Inwestorów i Eksporterów (COIE) w ramach Programu Operacyjnego Innowacyjna Gospodarka</t>
  </si>
  <si>
    <t>Dotacja celowa z budżetu państwa na realizację projektu pn. Sieć Centrów Obsługi Inwestorów i Eksporterów (COIE) w ramach Programu Operacyjnego Innowacyjna Gospodarka</t>
  </si>
  <si>
    <t>600</t>
  </si>
  <si>
    <t xml:space="preserve">TRANSPORT I ŁĄCZNOŚĆ </t>
  </si>
  <si>
    <t>60001</t>
  </si>
  <si>
    <t>Krajowe pasażerskie przewozy kolejowe</t>
  </si>
  <si>
    <t>Dotacja z Funduszu Kolejowego na dofinansowanie zakupu oraz napraw pojazdów szynowych</t>
  </si>
  <si>
    <t>Dotacja z budżetu państwa na realizację inwestycji i zakupów inwestycyjnych własnych samorządu województwa</t>
  </si>
  <si>
    <t>Dzierżawa autobusów szynowych</t>
  </si>
  <si>
    <t>Kary umowne za zwłokę w dostawie autobusów szynowych oraz za nieterminowe wykonanie studium wykonalności</t>
  </si>
  <si>
    <t xml:space="preserve">Odszkodowania za uszkodzone autobusy szynowe </t>
  </si>
  <si>
    <t>Zwrot podatku VAT od zakupionych autobusów szynowych</t>
  </si>
  <si>
    <t>60003</t>
  </si>
  <si>
    <t>Zwrot dotacji pobranych nienależnie przez przewoźników autobusowych</t>
  </si>
  <si>
    <t>Zwrot odsetek od  dotacji  pobranych nienależnie przez przewoźników autobusowych</t>
  </si>
  <si>
    <t>60004</t>
  </si>
  <si>
    <t>Lokalny transport zbiorowy</t>
  </si>
  <si>
    <t>Opłaty za wydawanie zezwoleń na regularny przewóz osób oraz wykonanie analizy sytuacji rynkowej w zbiorowym transporcie drogowym</t>
  </si>
  <si>
    <t>60013</t>
  </si>
  <si>
    <t>Drogi publiczne wojewódzkie</t>
  </si>
  <si>
    <t>Dochody realizowane przez Podkarpacki Zarząd Dróg Wojewódzkich w Rzeszowie</t>
  </si>
  <si>
    <t xml:space="preserve">Środki pochodzące z budżetu Unii Europejskiej na realizację inwestycji drogowej w ramach Programu Operacyjnego Rozwój Polski Wschodniej </t>
  </si>
  <si>
    <t>Wpływy z tytułu pomocy finansowej udzielanej między jednostkami samorządu terytorialnego na dofinansowanie zadań  własnych</t>
  </si>
  <si>
    <t>60014</t>
  </si>
  <si>
    <t>Drogi publiczne powiatowe</t>
  </si>
  <si>
    <t>60016</t>
  </si>
  <si>
    <t>Drogi publiczne gminne</t>
  </si>
  <si>
    <t>60078</t>
  </si>
  <si>
    <t>Dotacje celowe otrzymane z budżetu państwa na realizację zadań własnych samorządu województwa</t>
  </si>
  <si>
    <t>700</t>
  </si>
  <si>
    <t>GOSPODARKA MIESZKANIOWA</t>
  </si>
  <si>
    <t>70005</t>
  </si>
  <si>
    <t>Opłaty za zarząd i wieczyste użytkowanie</t>
  </si>
  <si>
    <t>Dochody z najmu i dzierżawy składników majątkowych</t>
  </si>
  <si>
    <t>Wpływy z tytułu służebności przesyłu dla PGE Dystrybucja S.A. na nieruchomości położonej w Przemyślu</t>
  </si>
  <si>
    <t>Wpłata raty za wieczyste urzytkowanie nieruchomości gruntowej położonej w Łańcucie przez Muzeum-Zamek w Łańcucie</t>
  </si>
  <si>
    <t>Dochody ze sprzedaży mienia będącego w zasobie Województwa</t>
  </si>
  <si>
    <t>Wpłata z tytułu zwrotu wywłaszczonej nieruchomości</t>
  </si>
  <si>
    <t>Odsetki od nieterminowych wpłat za dzierżawę, wieczyste użytkowanie nieruchomości stanowiących własność Województwa Podkarpackiego</t>
  </si>
  <si>
    <t>Wpływ z tytułu rozliczenia wniesionego przez Województwo Podkarpackie aportu niepieniężnego do Rzeszowskiej Agencji Rozwoju Regionalnego  S.A. w Rzeszowie</t>
  </si>
  <si>
    <t xml:space="preserve">Dotacje celowe otrzymane z budżetu państwa na zadania  z zakresu administracji rządowej oraz inne zadania zlecone ustawami realizowane przez samorząd województwa </t>
  </si>
  <si>
    <t>Refundacja za media, rozliczenie podatku od nieruchomości, zwrot kosztów postępowania sądowego i procesowego, rozliczenie kaucji mieszkaniowych oraz zaliczki dla komornika za prowadzone egzekucje wobec zadłużonych najemców, odszkodowania za nieruchomości</t>
  </si>
  <si>
    <t>710</t>
  </si>
  <si>
    <t>DZIAŁALNOŚĆ USŁUGOWA</t>
  </si>
  <si>
    <t>71003</t>
  </si>
  <si>
    <t>Biura planowania przestrzennego</t>
  </si>
  <si>
    <t xml:space="preserve">Dochody realizowane przez Podkarpackie Biuro Planowania Przestrzennego w Rzeszowie </t>
  </si>
  <si>
    <t>71005</t>
  </si>
  <si>
    <t>Prace geologiczne (nieinwestycyjne)</t>
  </si>
  <si>
    <t>Wpływy z tytułu opłat za udostępnianie informacji geologicznych</t>
  </si>
  <si>
    <t>71012</t>
  </si>
  <si>
    <t xml:space="preserve">Środki pieniężne Funduszu Gospodarki Zasobem Geodezyjnym i Kartograficznym </t>
  </si>
  <si>
    <t>Dochody realizowane przez Ośrodek Dokumentacji Geodezyjnej i Kartograficznej w Rzeszowie</t>
  </si>
  <si>
    <t>71013</t>
  </si>
  <si>
    <t>Prace geodezyjne i kartograficzne  (nieinwestycyjne)</t>
  </si>
  <si>
    <t>71078</t>
  </si>
  <si>
    <t>71095</t>
  </si>
  <si>
    <t>720</t>
  </si>
  <si>
    <t>INFORMATYKA</t>
  </si>
  <si>
    <t>72095</t>
  </si>
  <si>
    <t>Środki pochodzące z budżetu Unii Europejskiej na realizację projektu "Sieć Szerokopasmowa Polski Wschodniej - Województwo Podkarpackie" w ramach Programu Operacyjnego Rozwój Polski Wschodniej</t>
  </si>
  <si>
    <t>Dotacja celowa z budżetu państwa na realizację projektu "Sieć Szerokopasmowa Polski Wschodniej - Województwo Podkarpackie" w ramach Programu Operacyjnego Rozwój Polski Wschodniej</t>
  </si>
  <si>
    <t>730</t>
  </si>
  <si>
    <t>NAUKA</t>
  </si>
  <si>
    <t>73095</t>
  </si>
  <si>
    <t>Zwrot dotacji przez partnera projektu systemowego pn."Wzmocnienie instytucjonalnego systemu wdrażania Regionalnej Strategii Innowacji w latach 2007-2013 w województwie podkarpackim" realizowanego w ramach Programu Operacyjnego Kapitał Ludzki</t>
  </si>
  <si>
    <t>Odsetki od dotacji zwróconej przez partnera projektu systemowego pn."Wzmocnienie instytucjonalnego systemu wdrażania Regionalnej Strategii Innowacji w latach 2007-2013 w województwie podkarpackim" realizowanego w ramach Programu Operacyjnego Kapitał Ludzki</t>
  </si>
  <si>
    <t>750</t>
  </si>
  <si>
    <t>ADMINISTRACJA PUBLICZNA</t>
  </si>
  <si>
    <t>75001</t>
  </si>
  <si>
    <t>Urzędy naczelnych i centralnych organów administracji rządowej</t>
  </si>
  <si>
    <t>Środki pochodzące z budżetu Unii Europejskiej na realizację projektu pn."System Informacji o Funduszach Europejskich" w ramach Programu Operacyjnego Pomoc Techniczna</t>
  </si>
  <si>
    <t>Dotacja celowa z budżetu państwa na realizację projektu pn."System Informacji o Funduszach Europejskich" w ramach Programu Operacyjnego Pomoc Techniczna</t>
  </si>
  <si>
    <t>75011</t>
  </si>
  <si>
    <t>75018</t>
  </si>
  <si>
    <t>Urzędy marszałkowskie</t>
  </si>
  <si>
    <t>Dochody realizowane przez Urząd Marszałkowski Województwa Podkarpackiego</t>
  </si>
  <si>
    <t xml:space="preserve">Dotacje celowe otrzymane z budżetu państwa na realizację bieżących zadań własnych samorządu województwa </t>
  </si>
  <si>
    <t>Centrum Rozwoju Zasobów Ludzkich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</si>
  <si>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</si>
  <si>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</si>
  <si>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Promocja jednostek samorządu terytorialnego</t>
  </si>
  <si>
    <t>Środki pochodzące z budżetu Unii Europejskiej na realizację projektu pn."Transgraniczny produkt turystyczny - Zaklęte w drewnie" w ramach Programu Współpracy Transgranicznej Rzeczypospolita Polska - Republika Słowacka 2007-2013</t>
  </si>
  <si>
    <t>Środki pochodzące z dotacji budżetu państwa na realizację projektu pn."Transgraniczny produkt turystyczny - Zaklęte w drewnie" w ramach Programu Współpracy Transgranicznej Rzeczypospolita Polska - Republika Słowacka 2007-2013</t>
  </si>
  <si>
    <t>Wpływy za korzystanie przez Port Lotniczy Rzeszów-Jasionka Sp. z o.o. ze strony internetowej www.wrota.podkarpackie.pl</t>
  </si>
  <si>
    <t>Zwrot dotacji wykorzystanych niezgodnie z przeznaczeniem, pobranych nienależnie lub w nadmiernej wysokości</t>
  </si>
  <si>
    <t>Dotacje celowe otrzymane z budżetu państwa na realizację zadań własnych samorządu</t>
  </si>
  <si>
    <t>Środki pochodzące z budżetu Unii Europejskiej na realizację projektu pn. "Strategia doganiania dla województw Polski Wschodniej" w ramach Programu Operacyjnego Rozwój Polski Wschodniej</t>
  </si>
  <si>
    <t xml:space="preserve">Wpływy z tytułu pomocy finansowej udzielanej między jednostkami samorządu terytorialnego na dofinansowanie własnych zadań </t>
  </si>
  <si>
    <t>BEZPIECZEŃSTWO PUBLICZNE I OCHRONA PRZECIWPOŻAROWA</t>
  </si>
  <si>
    <t>Dotacje celowe otrzymane z budżetu państwa na zadania realizowane przez samorząd województwa na podstawie porozumień z organami administracji rządowej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</si>
  <si>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</si>
  <si>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</si>
  <si>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Opłaty za zezwolenia na hurtową sprzedaż alkoholu</t>
  </si>
  <si>
    <t xml:space="preserve">Dochody realizowane przez Wojewódzki Urząd Pracy w Rzeszowie </t>
  </si>
  <si>
    <t>Udziały województw w podatkach stanowiących dochód budżetu państwa</t>
  </si>
  <si>
    <t>Udział w podatku dochodowym od osób fizycznych</t>
  </si>
  <si>
    <t>Udział w podatku dochodowym od osób prawnych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</si>
  <si>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</si>
  <si>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</si>
  <si>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</si>
  <si>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</si>
  <si>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utworzenie w 2011 roku ośrodków adopcyjnych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</si>
  <si>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</si>
  <si>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</si>
  <si>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</si>
  <si>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</si>
  <si>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</si>
  <si>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Regionalne Programy Operacyjne 2007-2013</t>
  </si>
  <si>
    <t>Dotacja celowa z budżetu państwa na finansowanie wydatków objętych Pomocą Techniczną Regionalnego Programu Operacyjnego Województwa Podkarpackiego</t>
  </si>
  <si>
    <t>Dotacja celowa z budżetu państwa na współfinansowanie projektów w ramach Regionalnego Programu Operacyjnego Województwa Podkarpackiego</t>
  </si>
  <si>
    <t>Środki pochodzące z budżetu Unii Europejskiej na realizację projektów własnych w ramach Regionalnego Programu Operacyjnego Województwa Podkarpackiego</t>
  </si>
  <si>
    <t>Program Operacyjny Kapitał Ludzki</t>
  </si>
  <si>
    <t>Dotacja celowa z budżetu państwa na współfinansowanie projektów w ramach Programu Operacyjnego Kapitał Ludzki</t>
  </si>
  <si>
    <t>Środki pochodzące z budżetu Unii Europejskiej na  realizację projektów własnych w ramach Programu Operacyjnego Kapitał Ludzki</t>
  </si>
  <si>
    <t>OŚWIATA I WYCHOWANIE</t>
  </si>
  <si>
    <t>Szkoły podstawowe specjalne</t>
  </si>
  <si>
    <t>Dochody uzyskiwane przez jednostki oświatowe</t>
  </si>
  <si>
    <t>Szkoły zawodowe</t>
  </si>
  <si>
    <t xml:space="preserve">Wpłata do budżetu niewykorzystanych środków finansowych gromadzonych na wydzielonym rachunku przez jednostki oświatowe </t>
  </si>
  <si>
    <t>Zwrot dotacji pobranej w nadmiernej wysokości przez partnera projektu  systemowego pn. „Modernizacja oferty kształcenia zawodowego w powiązaniu z potrzebami lokalnego/ regionalnego rynku pracy” realizowanego w ramach Programu Operacyjnego Kapitał Ludzki</t>
  </si>
  <si>
    <t>Kolegia pracowników służb społecznych</t>
  </si>
  <si>
    <t>Zakłady kształcenia nauczycieli</t>
  </si>
  <si>
    <t>Dokształcanie i doskonalenie nauczycieli</t>
  </si>
  <si>
    <t>Środki pochodzące z budżetu Unii Europejskiej na realizację projektu pn. "Szkoła Kluczowych Kompetencji. Program rozwijania umiejętności uczniów szkół Polski Wschodniej" w ramach Programu Operacyjnego Kapitał Ludzki</t>
  </si>
  <si>
    <t>Dotacja celowa z budżetu państwa na realizację projektu pn. "Szkoła Kluczowych Kompetencji. Program rozwijania umiejętności uczniów szkół Polski Wschodniej" w ramach Programu Operacyjnego Kapitał Ludzki</t>
  </si>
  <si>
    <t>Środki pochodzące z budżetu Unii Europejskiej na realizację projektu pn. "Krok w przedsiębiorczość - innowacyjny projekt kształtowania postaw przedsiębiorczych, rozwijania kompetencji matematycznych i umiejętności komputerowych w szkole ponadgimnazjalnej" w ramach Programu Operacyjnego Kapitał Ludzki</t>
  </si>
  <si>
    <t>Dotacja celowa z budżetu państwa na realizację projektu pn. "Krok w przedsiębiorczość - innowacyjny projekt kształtowania postaw przedsiębiorczych, rozwijania kompetencji matematycznych i umiejętności komputerowych w szkole ponadgimnazjalnej" w ramach Programu Operacyjnego Kapitał Ludzki</t>
  </si>
  <si>
    <t>Wpływ środków stanowiących przychód na projekcie realizowanym w ramach Programu Operacyjnego Kapitał Ludzki</t>
  </si>
  <si>
    <t>Dochody realizowane przez Podkarpackie Centrum Edukacji Nauczycieli w Rzeszowie</t>
  </si>
  <si>
    <t>Biblioteki pedagogiczne</t>
  </si>
  <si>
    <t>Wpływy z tytułu pomocy finansowej udzielanej między jednostkami samorządu terytorialnego na dofinansowanie własnych zadań</t>
  </si>
  <si>
    <t xml:space="preserve">Środki z budżetu Unii Europejskiej na realizację przez PCEN w Rzeszowie  Projektu Partnerskiego Comenius Regio w ramach Programu "Uczenie się przez całe życie" </t>
  </si>
  <si>
    <t>SZKOLNICTWO WYŻSZE</t>
  </si>
  <si>
    <t>Pomoc materialna dla studentów i doktorantów</t>
  </si>
  <si>
    <t>Zwrot środków z tytułu nadpłaty za wykonanie interpretacji indywidualnej w ramach projektu pn. "Podkarpacki fundusz stypendialny dla doktorantów" w ramach Programu Operacyjnego Kapitał Ludzki</t>
  </si>
  <si>
    <t>OCHRONA ZDROWIA</t>
  </si>
  <si>
    <t>Szpitale ogólne</t>
  </si>
  <si>
    <t>Zwrot  przez Szpital Wojewódzki Nr 2 im. św. Jadwigi Królowej w Rzeszowie  środków zrefundowanych z budżetu Unii Europejskiej w ramach projektu Programu Operacyjnego Infrastruktura i Środowisko pn. "Modernizacja i rozbudowa szpitalnego oddziału ratunkowego w Szpitalu Wojewódzkim Nr 2  w Rzeszowie"</t>
  </si>
  <si>
    <t>Zwrot  przez Gminę Krosno środków zrefundowanych z budżetu Unii Europejskiej w ramach projektu Mechanizmu Finansowego Europejskiego Obszaru Gospodarczego pn. "Wywoływanie efektu synergii działań w wyniku jednoczesnego wdrożenia programów profilaktyki i promocji zdrowia oraz kompleksowej opieki perinatalnej"</t>
  </si>
  <si>
    <t>Zwrot odsetek od dotacji wykorzystanych niezgodnie z przeznaczeniem, pobranych nienależnie lub w nadmiernej wysokości przez Szpital im. Zofii z Zamoyskich w Tarnobrzegu</t>
  </si>
  <si>
    <t>Zwalczanie narkomanii</t>
  </si>
  <si>
    <t>Zwrot odsetek od dotacji wykorzystanych niezgodnie z przeznaczeniem, pobranych nienależnie lub w nadmiernej wysokości na realizację zadań z zakresu zwalczania narkomanii</t>
  </si>
  <si>
    <t>Przeciwdziałanie alkoholizmowi</t>
  </si>
  <si>
    <t>Zwrot dotacji wykorzystanych niezgodnie z przeznaczeniem, pobranych nienależnie lub w nadmiernej wysokości na realizację zadań z zakresu przeciwdziałania alkoholizmowi</t>
  </si>
  <si>
    <t>Zwrot odsetek od dotacji wykorzystanych niezgodnie z przeznaczeniem, pobranych nienależnie lub w nadmiernej wysokości na realizację zadań z zakresu przeciwdziałania alkoholizmowi</t>
  </si>
  <si>
    <t>Składki na ubezpieczenie zdrowotne oraz świadczenia dla osób nieobjętych obowiązkiem ubezpieczenia zdrowotnego</t>
  </si>
  <si>
    <t>POMOC SPOŁECZNA</t>
  </si>
  <si>
    <t>Zadania w zakresie przeciwdziałania przemocy w rodzinie</t>
  </si>
  <si>
    <t xml:space="preserve">Zwrot kosztów upomnienia dotyczącego nienależnie pobranych świadczeń rodzinnych </t>
  </si>
  <si>
    <t>Regionalne ośrodki polityki społecznej</t>
  </si>
  <si>
    <t>Zwrot dotacji wykorzystanych niezgodnie z przeznaczeniem, pobranych nienależnie lub w nadmiernej wysokości na realizację zadań z zakresu pomocy społecznej</t>
  </si>
  <si>
    <t>Dochody realizowane przez Regionalny Ośrodek Polityki Społecznej w Rzeszowie</t>
  </si>
  <si>
    <t>Zwrot odsetek od dotacji wykorzystanych niezgodnie z przeznaczeniem, pobranych nienależnie lub w nadmiernej wysokości na realizację zadań z zakresu pomocy społecznej</t>
  </si>
  <si>
    <t>Powiatowe centra pomocy rodzinie</t>
  </si>
  <si>
    <t>Ośrodki pomocy społecznej</t>
  </si>
  <si>
    <t>Zwrot części wydatków uznanych za niekwalifikowalne w ramach projektu pn. "Poprawa infrastruktury domów pomocy społecznej i/lub placówek opiekuńczo-wychowawczych oraz podnoszenie kwalifikacji personelu w tym również pielęgniarek i pielęgniarzy ww. instytucji" w ramach Szwajcarsko - Polskiego Programu Współpracy</t>
  </si>
  <si>
    <t>Środki pochodzące z budżetu Unii Europejskiej jako zwrot wydatków poniesionych ze środków własnych na realizację projektu pn. "Poprawa infrastruktury domów pomocy społecznej i/lub placówek opiekuńczo-wychowawczych oraz podnoszenie kwalifikacji personelu w tym również pielęgniarek i pielęgniarzy ww. instytucji" w ramach Szwajcarsko - Polskiego Programu Współpracy</t>
  </si>
  <si>
    <t>POZOSTAŁE ZADANIA W ZAKRESIE POLITYKI SPOŁECZNEJ</t>
  </si>
  <si>
    <t>Rehabilitacja zawodowa i społeczna osób niepełnosprawnych</t>
  </si>
  <si>
    <t>Zwrot dotacji wykorzystanych niezgodnie z przeznaczeniem, pobranych nienależnie lub w nadmiernej wysokości na realizację zadań z zakresu wyrównywania szans osób niepełnosprawnych i przeciwdziałania ich wykluczeniu społecznemu</t>
  </si>
  <si>
    <t>Zwrot odsetek od dotacji wykorzystanych niezgodnie z przeznaczeniem, pobranych nienależnie lub w nadmiernej wysokości na realizację zadań z zakresu wyrównywania szans osób niepełnosprawnych i przeciwdziałania ich wykluczeniu społecznemu</t>
  </si>
  <si>
    <t>Zwrot dotacji wykorzystanych niezgodnie z przeznaczeniem, pobranych nienależnie lub w nadmiernej wysokości na dofinansowanie kosztów działalności obsługowo-rehabilitacyjnej</t>
  </si>
  <si>
    <t>Zwrot odsetek od dotacji wykorzystanych niezgodnie z przeznaczeniem, pobranych nienależnie lub w nadmiernej wysokości na dofinansowanie kosztów działalności obsługowo-rehabilitacyjnej</t>
  </si>
  <si>
    <t>Państwowy Fundusz Rehabilitacji Osób Niepełnosprawnych</t>
  </si>
  <si>
    <t xml:space="preserve">Wpłata odpisu 2,5% ze środków Państwowego Funduszu Rehabilitacji Osób Niepełnosprawnych </t>
  </si>
  <si>
    <t>Dochody realizowane przez Wojewódzki Urząd Pracy w Rzeszowie</t>
  </si>
  <si>
    <t>Dotacja celowa z Europejskiego Funduszu Dostosowania do Globalizacji dla Województwa Podkarpackiego na przeprowadzenie kontroli w powiatowych urzędach pracy</t>
  </si>
  <si>
    <t>Dotacja celowa z budżetu państwa na finansowanie wydatków objętych Pomocą Techniczną Programu Operacyjnego Kapitał Ludzki</t>
  </si>
  <si>
    <t>Dotacja celowa z budżetu państwa na współfinansowanie wydatków objętych Pomocą Techniczną Programu Operacyjnego Kapitał Ludzki</t>
  </si>
  <si>
    <t>Zwrot dotacji wykorzystanych niezgodnie z przeznaczeniem, pobranych nienależnie lub w nadmiernej wysokości przez ROEFSy w ramach Pomocy Technicznej Programu Operacyjnego Kapitał Ludzki</t>
  </si>
  <si>
    <t>Zwrot odsetek od dotacji wykorzystanych niezgodnie z przeznaczeniem, pobranych nienależnie lub w nadmiernej wysokości przez ROEFSy w ramach Pomocy Technicznej Programu Operacyjnego Kapitał Ludzki</t>
  </si>
  <si>
    <t xml:space="preserve">Zwrot nadpłaconych wydatków w ramach projektu własnego WUP objetego Pomoca Techniczną Programu Operacyjnego Kapitał Ludzki </t>
  </si>
  <si>
    <t>Zwrot dotacji wykorzystanych niezgodnie z przeznaczeniem, pobranych nienależnie lub w nadmiernej wysokości przez beneficjentów projektów realizowanych w ramach Zintegrowanego Programu Operacyjnego Rozwoju Regionalnego</t>
  </si>
  <si>
    <t>Zwrot odsetek od dotacji wykorzystanych niezgodnie z przeznaczeniem, pobranych nienależnie lub w nadmiernej wysokości  przez beneficjentów projektów realizowanych w ramach Zintegrowanego Programu Operacyjnego Rozwoju Regionalnego</t>
  </si>
  <si>
    <t>Zwrot nadpłaconych wydatków na realizację projektu własnego w ramach Zintegrowanego Programu Operacyjnego Rozwoju Regionalnego</t>
  </si>
  <si>
    <t>Odsetki od zwrotu nadpłaconych wydatków na realizację projektu własnego WUP w ramach Zintegrowanego Programu Operacyjnego Rozwoju Regionalnego</t>
  </si>
  <si>
    <t xml:space="preserve">Wpływ kary pieniężnej stanowiącej przychód na projekcie realizowanym przez Regionalny Ośrodek Polityki Społecznej w ramach Programu Operacyjnego Kapitał Ludzki </t>
  </si>
  <si>
    <t>EDUKACYJNA OPIEKA WYCHOWAWCZA</t>
  </si>
  <si>
    <t>Pomoc materialna dla uczniów</t>
  </si>
  <si>
    <t>Zwrot odsetek od dotacji wykorzystanych niezgodnie z przeznaczeniem, pobranych nienależnie lub w nadmiernej wysokości przez beneficjentów projektów realizowanych w ramach Zintegrowanego Programu Operacyjnego Rozwoju Regionalnego</t>
  </si>
  <si>
    <t>GOSPODARKA KOMUNALNA I OCHRONA ŚRODOWISKA</t>
  </si>
  <si>
    <t>Gospodarka ściekowa i ochrona wód</t>
  </si>
  <si>
    <t>Zwrot przez Gminę Trzebownisko środków zrefundowanych z budżetu Unii Europejskiej w ramach projektu pn. "Budowa sieci odprowadzania wód opadowych z terenu Podkarpackiego Parku Naukowo-Technologicznego w strefie S1 Jasionka oraz terenów Gminy Trzebownisko"</t>
  </si>
  <si>
    <t>Ochrona powietrza atmosferycznego i klimatu</t>
  </si>
  <si>
    <t>Dotacja otrzymana z Wojewódzkiego Funduszu Ochrony Środowiska i Gospodarki Wodnej w Rzeszowie</t>
  </si>
  <si>
    <t>Zmniejszenie hałasu i wibracji</t>
  </si>
  <si>
    <t>Wpływy i wydatki związane z gromadzeniem środków z opłat i kar za korzystanie ze środowiska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</si>
  <si>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</si>
  <si>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</si>
  <si>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odpisu 2% od wpływów z tytułu opłaty produktowej</t>
  </si>
  <si>
    <t>KULTURA I OCHRONA DZIEDZICTWA NARODOWEGO</t>
  </si>
  <si>
    <t xml:space="preserve">Pozostałe zadania w zakresie kultury </t>
  </si>
  <si>
    <t>Zwrot odsetek od dotacji wykorzystanych niezgodnie z przeznaczeniem, pobranych nienależnie lub w nadmiernej wysokości na realizację zadań z zakresu kultury</t>
  </si>
  <si>
    <t>Teatry</t>
  </si>
  <si>
    <t>Wpływy z tytułu pomocy finansowej udzielanej między jednostkami samorządu terytorialnego na dofinansowanie zadań własnych</t>
  </si>
  <si>
    <t>Filharmonie, orkiestry, chóry i kapele</t>
  </si>
  <si>
    <t>Domy i ośrodki kultury, świetlice i kluby</t>
  </si>
  <si>
    <t>Zwrot dotacji wykorzystanych niezgodnie z przeznaczeniem, pobranych nienależnie lub w nadmiernej wysokości na realizację zadań z zakresu kultury</t>
  </si>
  <si>
    <t>Pozostałe instytucje kultury</t>
  </si>
  <si>
    <t>Biblioteki</t>
  </si>
  <si>
    <t xml:space="preserve">Dotacje celowe otrzymane z gminy na zadania bieżące realizowane na podstawie porozumień (umów) między jednostkami samorządu terytorialnego </t>
  </si>
  <si>
    <t xml:space="preserve">Dotacje celowe otrzymane z powiatu na zadania bieżące realizowane na podstawie porozumień (umów) między jednostkami samorządu terytorialnego </t>
  </si>
  <si>
    <t>Muzea</t>
  </si>
  <si>
    <t xml:space="preserve">Wpływ kary umownej za opóźnienie w  wykonaniu przedmiotu umowy na realizację zamówienia „Katalog zabytków nieruchomych Województwa Podkarpackiego”  </t>
  </si>
  <si>
    <t>OGRODY BOTANICZNE I ZOOLOGICZNE ORAZ NATURALNE OBSZARY I OBIEKTY CHRONIONEJ PRZYRODY</t>
  </si>
  <si>
    <t>Parki krajobrazowe</t>
  </si>
  <si>
    <t>KULTURA FIZYCZNA</t>
  </si>
  <si>
    <t>Zadania w zakresie kultury fizycznej</t>
  </si>
  <si>
    <t>Zwrot odsetek od dotacji wykorzystanych niezgodnie z przeznaczeniem, pobranych nienależnie lub w nadmiernej wysokości</t>
  </si>
  <si>
    <t>OGÓŁEM DOCHODY</t>
  </si>
  <si>
    <t>Zestawienie przychodów i rozchodów budżetu</t>
  </si>
  <si>
    <t>1. PRZYCHODY</t>
  </si>
  <si>
    <t>Źródło przychodu</t>
  </si>
  <si>
    <t>% wykonania
(3:2)</t>
  </si>
  <si>
    <t>Kredyty długoterminowe</t>
  </si>
  <si>
    <t>Pożyczka długoterminowa z Banku Rozwoju Rady Europy (CEB)</t>
  </si>
  <si>
    <t>Spłata pożyczek udzielonych z budżetu</t>
  </si>
  <si>
    <t>Inne źródła (wolne środki)</t>
  </si>
  <si>
    <t>2. ROZCHODY</t>
  </si>
  <si>
    <t>Przeznaczenie rozchodu</t>
  </si>
  <si>
    <t xml:space="preserve">Spłaty kredytów bankowych </t>
  </si>
  <si>
    <t>Pożyczki udzielone</t>
  </si>
  <si>
    <t>SZCZEGÓŁOWY PODZIAŁ WYDATKÓW</t>
  </si>
  <si>
    <t>Wykonanie ogółem w dziale/w rozdziale</t>
  </si>
  <si>
    <t>% wykonania (4:3)</t>
  </si>
  <si>
    <t>Wydatki
bieżące</t>
  </si>
  <si>
    <t>Wydatki
majątkowe</t>
  </si>
  <si>
    <t>Wydatki
jednostek
budżetowych</t>
  </si>
  <si>
    <t>Dotacje na
zadania
bieżące</t>
  </si>
  <si>
    <t>Świadczenia
na rzecz osób fizycznych</t>
  </si>
  <si>
    <t>Wydatki na programy finansowane
z udziałem środków UE
i źródeł zagranicznych</t>
  </si>
  <si>
    <t>Wypłaty z tytułu
poręczeń i gwarancji</t>
  </si>
  <si>
    <t>Obsługa
długu JST</t>
  </si>
  <si>
    <t>Inwestycje
i zakupy
inwestycyjne</t>
  </si>
  <si>
    <t>Zakup i
objęcie
akcji i
udziałów</t>
  </si>
  <si>
    <t>Wniesienie
wkładów do
spółek prawa
handlowego</t>
  </si>
  <si>
    <t>wynagrodzenia
i składki od
nich naliczane</t>
  </si>
  <si>
    <t>wydatki
związane
z realizacją
ich 
statutowych
zadań</t>
  </si>
  <si>
    <t>programy finansowane
z udziałem środków UE oraz źródeł zagranicznych</t>
  </si>
  <si>
    <t>01009</t>
  </si>
  <si>
    <t>400</t>
  </si>
  <si>
    <t>40003</t>
  </si>
  <si>
    <t>40095</t>
  </si>
  <si>
    <t>60002</t>
  </si>
  <si>
    <t>60053</t>
  </si>
  <si>
    <t>60095</t>
  </si>
  <si>
    <t>630</t>
  </si>
  <si>
    <t>63003</t>
  </si>
  <si>
    <t>75017</t>
  </si>
  <si>
    <t>75046</t>
  </si>
  <si>
    <t>75071</t>
  </si>
  <si>
    <t>75075</t>
  </si>
  <si>
    <t>75095</t>
  </si>
  <si>
    <t>KS</t>
  </si>
  <si>
    <t>RR</t>
  </si>
  <si>
    <t>PI</t>
  </si>
  <si>
    <t>WP</t>
  </si>
  <si>
    <t>GG</t>
  </si>
  <si>
    <t>754</t>
  </si>
  <si>
    <t>75404</t>
  </si>
  <si>
    <t>75406</t>
  </si>
  <si>
    <t>75415</t>
  </si>
  <si>
    <t>75495</t>
  </si>
  <si>
    <t>757</t>
  </si>
  <si>
    <t>75702</t>
  </si>
  <si>
    <t>75704</t>
  </si>
  <si>
    <t>758</t>
  </si>
  <si>
    <t>75818</t>
  </si>
  <si>
    <t>EK</t>
  </si>
  <si>
    <t>OG</t>
  </si>
  <si>
    <t>ZARZ KR</t>
  </si>
  <si>
    <t>801</t>
  </si>
  <si>
    <t>803</t>
  </si>
  <si>
    <t>851</t>
  </si>
  <si>
    <t>852</t>
  </si>
  <si>
    <t>853</t>
  </si>
  <si>
    <t>854</t>
  </si>
  <si>
    <t>85420</t>
  </si>
  <si>
    <t>85495</t>
  </si>
  <si>
    <t>900</t>
  </si>
  <si>
    <t>90001</t>
  </si>
  <si>
    <t>90005</t>
  </si>
  <si>
    <t>90007</t>
  </si>
  <si>
    <t>90019</t>
  </si>
  <si>
    <t>90020</t>
  </si>
  <si>
    <t>90095</t>
  </si>
  <si>
    <t>921</t>
  </si>
  <si>
    <t>92105</t>
  </si>
  <si>
    <t>92106</t>
  </si>
  <si>
    <t>92108</t>
  </si>
  <si>
    <t>92109</t>
  </si>
  <si>
    <t>92110</t>
  </si>
  <si>
    <t>92114</t>
  </si>
  <si>
    <t>92116</t>
  </si>
  <si>
    <t>92118</t>
  </si>
  <si>
    <t>92120</t>
  </si>
  <si>
    <t>92178</t>
  </si>
  <si>
    <t>92195</t>
  </si>
  <si>
    <t>925</t>
  </si>
  <si>
    <t>92502</t>
  </si>
  <si>
    <t>926</t>
  </si>
  <si>
    <t>92601</t>
  </si>
  <si>
    <t>92605</t>
  </si>
  <si>
    <t>Zestawienie dochodów i wydatków związanych ze szczególnymi zasadami wykonywania budżetu województwa 
wynikającymi z odrębnych ustaw</t>
  </si>
  <si>
    <t>DOCHODY</t>
  </si>
  <si>
    <t>WYDATKI</t>
  </si>
  <si>
    <t>Wpływy i wydatki związane z gromadzeniem srodków z opłat i kar za korzystanie ze środowiska</t>
  </si>
  <si>
    <t>Wpływy i wydatkizwiązane z gromadzeniem środków z opłat produktowych</t>
  </si>
  <si>
    <t>Nazwa rozdziału</t>
  </si>
  <si>
    <t>Ustawa</t>
  </si>
  <si>
    <t>Ustawa z dnia 3 lutego 1995 r. o ochronie gruntów rolnych i leśnych</t>
  </si>
  <si>
    <t>Ustawa z dnia 26 października 1982 r. o wychowaniu w trzeźwości i przeciwdziałaniu alkoholizmowi</t>
  </si>
  <si>
    <t>Ustawa z dnia 27 kwietnia 2001 r. prawo ochrony środowiska</t>
  </si>
  <si>
    <t xml:space="preserve">Ustawa z dnia 11 maja 2001 r. o obowiązkach przedsiębiorców w zakresie gospodarowania niektórymi odpadami oraz o opłacie produktowej i depozytowej </t>
  </si>
  <si>
    <t xml:space="preserve">Przeciwdziałanie alkoholizmowi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</si>
</sst>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0"/>
    </font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12"/>
      <name val="Arial CE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Czcionka tekstu podstawowego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Czcionka tekstu podstawowego"/>
      <family val="2"/>
    </font>
    <font>
      <b/>
      <i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i/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zcionka tekstu podstawowego"/>
      <family val="2"/>
    </font>
    <font>
      <b/>
      <i/>
      <sz val="10"/>
      <color theme="1"/>
      <name val="Arial"/>
      <family val="2"/>
    </font>
    <font>
      <b/>
      <i/>
      <sz val="10"/>
      <color theme="1"/>
      <name val="Czcionka tekstu podstawowego"/>
      <family val="2"/>
    </font>
    <font>
      <b/>
      <i/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/>
    </border>
    <border>
      <left/>
      <right style="thin"/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5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left" indent="3"/>
      <protection/>
    </xf>
    <xf numFmtId="0" fontId="2" fillId="0" borderId="0" xfId="51" applyFont="1">
      <alignment/>
      <protection/>
    </xf>
    <xf numFmtId="0" fontId="5" fillId="0" borderId="0" xfId="51" applyFont="1" applyAlignment="1">
      <alignment horizontal="left" indent="3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6" fillId="0" borderId="12" xfId="51" applyFont="1" applyBorder="1" applyAlignment="1" quotePrefix="1">
      <alignment horizontal="center" vertical="center" wrapText="1"/>
      <protection/>
    </xf>
    <xf numFmtId="0" fontId="6" fillId="0" borderId="12" xfId="51" applyFont="1" applyBorder="1" applyAlignment="1">
      <alignment vertical="center" wrapText="1"/>
      <protection/>
    </xf>
    <xf numFmtId="3" fontId="6" fillId="0" borderId="12" xfId="51" applyNumberFormat="1" applyFont="1" applyBorder="1" applyAlignment="1">
      <alignment vertical="center" wrapText="1"/>
      <protection/>
    </xf>
    <xf numFmtId="10" fontId="6" fillId="0" borderId="13" xfId="51" applyNumberFormat="1" applyFont="1" applyBorder="1" applyAlignment="1">
      <alignment vertical="center" wrapText="1"/>
      <protection/>
    </xf>
    <xf numFmtId="49" fontId="6" fillId="0" borderId="12" xfId="51" applyNumberFormat="1" applyFont="1" applyBorder="1" applyAlignment="1">
      <alignment horizontal="center" vertical="center" wrapText="1"/>
      <protection/>
    </xf>
    <xf numFmtId="0" fontId="6" fillId="0" borderId="14" xfId="51" applyFont="1" applyBorder="1" applyAlignment="1" quotePrefix="1">
      <alignment horizontal="center" vertical="center" wrapText="1"/>
      <protection/>
    </xf>
    <xf numFmtId="0" fontId="6" fillId="0" borderId="15" xfId="51" applyFont="1" applyBorder="1" applyAlignment="1" quotePrefix="1">
      <alignment horizontal="center" vertical="center" wrapText="1"/>
      <protection/>
    </xf>
    <xf numFmtId="3" fontId="2" fillId="0" borderId="0" xfId="51" applyNumberFormat="1">
      <alignment/>
      <protection/>
    </xf>
    <xf numFmtId="0" fontId="6" fillId="0" borderId="14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7" fillId="0" borderId="17" xfId="51" applyFont="1" applyBorder="1" applyAlignment="1">
      <alignment horizontal="center" vertical="center" wrapText="1"/>
      <protection/>
    </xf>
    <xf numFmtId="0" fontId="7" fillId="0" borderId="18" xfId="51" applyFont="1" applyBorder="1" applyAlignment="1">
      <alignment horizontal="center" vertical="center" wrapText="1"/>
      <protection/>
    </xf>
    <xf numFmtId="0" fontId="6" fillId="0" borderId="18" xfId="51" applyFont="1" applyBorder="1" applyAlignment="1">
      <alignment vertical="center" wrapText="1"/>
      <protection/>
    </xf>
    <xf numFmtId="3" fontId="6" fillId="0" borderId="18" xfId="51" applyNumberFormat="1" applyFont="1" applyBorder="1" applyAlignment="1">
      <alignment vertical="center" wrapText="1"/>
      <protection/>
    </xf>
    <xf numFmtId="3" fontId="7" fillId="33" borderId="19" xfId="51" applyNumberFormat="1" applyFont="1" applyFill="1" applyBorder="1" applyAlignment="1">
      <alignment horizontal="right" vertical="center" wrapText="1"/>
      <protection/>
    </xf>
    <xf numFmtId="0" fontId="5" fillId="0" borderId="0" xfId="51" applyFont="1" applyAlignment="1">
      <alignment horizontal="left" indent="1"/>
      <protection/>
    </xf>
    <xf numFmtId="0" fontId="12" fillId="0" borderId="0" xfId="51" applyFont="1" applyAlignment="1">
      <alignment horizontal="left" indent="3"/>
      <protection/>
    </xf>
    <xf numFmtId="0" fontId="2" fillId="0" borderId="0" xfId="51" applyBorder="1" applyAlignment="1">
      <alignment wrapText="1"/>
      <protection/>
    </xf>
    <xf numFmtId="0" fontId="3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center" wrapText="1"/>
      <protection/>
    </xf>
    <xf numFmtId="0" fontId="6" fillId="0" borderId="0" xfId="51" applyFont="1" applyBorder="1" applyAlignment="1" quotePrefix="1">
      <alignment vertical="top" wrapText="1"/>
      <protection/>
    </xf>
    <xf numFmtId="0" fontId="6" fillId="0" borderId="0" xfId="51" applyFont="1" applyBorder="1" applyAlignment="1">
      <alignment vertical="top" wrapText="1"/>
      <protection/>
    </xf>
    <xf numFmtId="4" fontId="6" fillId="0" borderId="0" xfId="51" applyNumberFormat="1" applyFont="1" applyBorder="1" applyAlignment="1">
      <alignment vertical="top" wrapText="1"/>
      <protection/>
    </xf>
    <xf numFmtId="0" fontId="13" fillId="0" borderId="0" xfId="51" applyFont="1" applyBorder="1" applyAlignment="1">
      <alignment vertical="top" wrapText="1"/>
      <protection/>
    </xf>
    <xf numFmtId="4" fontId="7" fillId="0" borderId="0" xfId="51" applyNumberFormat="1" applyFont="1" applyBorder="1" applyAlignment="1">
      <alignment vertical="top" wrapText="1"/>
      <protection/>
    </xf>
    <xf numFmtId="0" fontId="83" fillId="0" borderId="0" xfId="51" applyFont="1" applyFill="1">
      <alignment/>
      <protection/>
    </xf>
    <xf numFmtId="0" fontId="2" fillId="0" borderId="0" xfId="51" applyFill="1">
      <alignment/>
      <protection/>
    </xf>
    <xf numFmtId="0" fontId="4" fillId="0" borderId="0" xfId="51" applyFont="1" applyAlignment="1">
      <alignment horizontal="left" indent="3"/>
      <protection/>
    </xf>
    <xf numFmtId="0" fontId="6" fillId="0" borderId="0" xfId="51" applyFont="1">
      <alignment/>
      <protection/>
    </xf>
    <xf numFmtId="0" fontId="2" fillId="0" borderId="0" xfId="51" applyAlignment="1">
      <alignment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wrapText="1"/>
      <protection/>
    </xf>
    <xf numFmtId="0" fontId="5" fillId="0" borderId="12" xfId="51" applyFont="1" applyBorder="1" applyAlignment="1">
      <alignment horizontal="center" wrapText="1"/>
      <protection/>
    </xf>
    <xf numFmtId="0" fontId="5" fillId="0" borderId="13" xfId="51" applyFont="1" applyBorder="1" applyAlignment="1">
      <alignment horizontal="center" wrapText="1"/>
      <protection/>
    </xf>
    <xf numFmtId="0" fontId="6" fillId="0" borderId="12" xfId="51" applyFont="1" applyBorder="1" applyAlignment="1" quotePrefix="1">
      <alignment horizontal="center" vertical="center" wrapText="1"/>
      <protection/>
    </xf>
    <xf numFmtId="0" fontId="6" fillId="0" borderId="12" xfId="51" applyFont="1" applyBorder="1" applyAlignment="1">
      <alignment vertical="top" wrapText="1"/>
      <protection/>
    </xf>
    <xf numFmtId="0" fontId="2" fillId="0" borderId="0" xfId="51" applyFont="1" applyAlignment="1">
      <alignment wrapText="1"/>
      <protection/>
    </xf>
    <xf numFmtId="0" fontId="2" fillId="0" borderId="0" xfId="51" applyFont="1">
      <alignment/>
      <protection/>
    </xf>
    <xf numFmtId="49" fontId="6" fillId="0" borderId="12" xfId="51" applyNumberFormat="1" applyFont="1" applyBorder="1" applyAlignment="1">
      <alignment horizontal="center" vertical="center" wrapText="1"/>
      <protection/>
    </xf>
    <xf numFmtId="0" fontId="6" fillId="0" borderId="14" xfId="51" applyFont="1" applyBorder="1" applyAlignment="1" quotePrefix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3" fontId="7" fillId="33" borderId="24" xfId="51" applyNumberFormat="1" applyFont="1" applyFill="1" applyBorder="1" applyAlignment="1">
      <alignment horizontal="right" vertical="center" wrapText="1"/>
      <protection/>
    </xf>
    <xf numFmtId="10" fontId="4" fillId="33" borderId="25" xfId="51" applyNumberFormat="1" applyFont="1" applyFill="1" applyBorder="1" applyAlignment="1">
      <alignment horizontal="right" vertical="center" wrapText="1"/>
      <protection/>
    </xf>
    <xf numFmtId="10" fontId="4" fillId="33" borderId="24" xfId="51" applyNumberFormat="1" applyFont="1" applyFill="1" applyBorder="1" applyAlignment="1">
      <alignment horizontal="center" vertical="center" wrapText="1"/>
      <protection/>
    </xf>
    <xf numFmtId="49" fontId="6" fillId="0" borderId="26" xfId="51" applyNumberFormat="1" applyFont="1" applyBorder="1" applyAlignment="1">
      <alignment horizontal="center" vertical="center" wrapText="1"/>
      <protection/>
    </xf>
    <xf numFmtId="0" fontId="5" fillId="0" borderId="27" xfId="51" applyFont="1" applyBorder="1" applyAlignment="1">
      <alignment horizontal="center" wrapText="1"/>
      <protection/>
    </xf>
    <xf numFmtId="0" fontId="15" fillId="0" borderId="28" xfId="51" applyFont="1" applyBorder="1" applyAlignment="1">
      <alignment horizontal="center" vertical="top" wrapText="1"/>
      <protection/>
    </xf>
    <xf numFmtId="0" fontId="15" fillId="0" borderId="27" xfId="51" applyFont="1" applyBorder="1" applyAlignment="1">
      <alignment horizontal="center" vertical="top" wrapText="1"/>
      <protection/>
    </xf>
    <xf numFmtId="0" fontId="15" fillId="0" borderId="29" xfId="51" applyFont="1" applyBorder="1" applyAlignment="1">
      <alignment horizontal="center" vertical="top" wrapText="1"/>
      <protection/>
    </xf>
    <xf numFmtId="10" fontId="7" fillId="33" borderId="30" xfId="51" applyNumberFormat="1" applyFont="1" applyFill="1" applyBorder="1" applyAlignment="1">
      <alignment horizontal="right" vertical="center" wrapText="1"/>
      <protection/>
    </xf>
    <xf numFmtId="0" fontId="6" fillId="0" borderId="31" xfId="51" applyFont="1" applyBorder="1" applyAlignment="1" quotePrefix="1">
      <alignment horizontal="center" vertical="center" wrapText="1"/>
      <protection/>
    </xf>
    <xf numFmtId="0" fontId="6" fillId="0" borderId="31" xfId="51" applyFont="1" applyBorder="1" applyAlignment="1" quotePrefix="1">
      <alignment horizontal="center" vertical="center" wrapText="1"/>
      <protection/>
    </xf>
    <xf numFmtId="0" fontId="6" fillId="0" borderId="12" xfId="51" applyFont="1" applyBorder="1" applyAlignment="1" quotePrefix="1">
      <alignment horizontal="center" vertical="center" wrapText="1"/>
      <protection/>
    </xf>
    <xf numFmtId="0" fontId="6" fillId="0" borderId="12" xfId="51" applyFont="1" applyBorder="1" applyAlignment="1">
      <alignment vertical="center" wrapText="1"/>
      <protection/>
    </xf>
    <xf numFmtId="3" fontId="6" fillId="0" borderId="12" xfId="51" applyNumberFormat="1" applyFont="1" applyBorder="1" applyAlignment="1">
      <alignment vertical="center" wrapText="1"/>
      <protection/>
    </xf>
    <xf numFmtId="0" fontId="6" fillId="0" borderId="12" xfId="51" applyFont="1" applyBorder="1" applyAlignment="1" quotePrefix="1">
      <alignment horizontal="center" vertical="center" wrapText="1"/>
      <protection/>
    </xf>
    <xf numFmtId="0" fontId="6" fillId="0" borderId="12" xfId="51" applyFont="1" applyBorder="1" applyAlignment="1">
      <alignment vertical="top" wrapText="1"/>
      <protection/>
    </xf>
    <xf numFmtId="0" fontId="76" fillId="0" borderId="0" xfId="54">
      <alignment/>
      <protection/>
    </xf>
    <xf numFmtId="3" fontId="76" fillId="0" borderId="0" xfId="54" applyNumberFormat="1">
      <alignment/>
      <protection/>
    </xf>
    <xf numFmtId="0" fontId="84" fillId="0" borderId="0" xfId="54" applyFont="1">
      <alignment/>
      <protection/>
    </xf>
    <xf numFmtId="3" fontId="4" fillId="0" borderId="26" xfId="55" applyNumberFormat="1" applyFont="1" applyBorder="1" applyAlignment="1">
      <alignment horizontal="right" vertical="center"/>
      <protection/>
    </xf>
    <xf numFmtId="3" fontId="12" fillId="0" borderId="26" xfId="55" applyNumberFormat="1" applyFont="1" applyFill="1" applyBorder="1" applyAlignment="1">
      <alignment vertical="center"/>
      <protection/>
    </xf>
    <xf numFmtId="3" fontId="85" fillId="0" borderId="26" xfId="54" applyNumberFormat="1" applyFont="1" applyBorder="1" applyAlignment="1">
      <alignment vertical="center"/>
      <protection/>
    </xf>
    <xf numFmtId="0" fontId="12" fillId="34" borderId="26" xfId="57" applyFont="1" applyFill="1" applyBorder="1" applyAlignment="1">
      <alignment horizontal="left" vertical="center"/>
      <protection/>
    </xf>
    <xf numFmtId="0" fontId="12" fillId="34" borderId="26" xfId="57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12" fillId="34" borderId="26" xfId="57" applyFont="1" applyFill="1" applyBorder="1" applyAlignment="1">
      <alignment horizontal="left" vertical="center" wrapText="1"/>
      <protection/>
    </xf>
    <xf numFmtId="0" fontId="12" fillId="34" borderId="26" xfId="57" applyFont="1" applyFill="1" applyBorder="1" applyAlignment="1">
      <alignment horizontal="center" vertical="center" wrapText="1"/>
      <protection/>
    </xf>
    <xf numFmtId="4" fontId="76" fillId="0" borderId="0" xfId="54" applyNumberFormat="1">
      <alignment/>
      <protection/>
    </xf>
    <xf numFmtId="3" fontId="85" fillId="0" borderId="0" xfId="54" applyNumberFormat="1" applyFont="1">
      <alignment/>
      <protection/>
    </xf>
    <xf numFmtId="0" fontId="19" fillId="0" borderId="26" xfId="55" applyFont="1" applyFill="1" applyBorder="1" applyAlignment="1">
      <alignment horizontal="center" vertical="center"/>
      <protection/>
    </xf>
    <xf numFmtId="0" fontId="86" fillId="0" borderId="26" xfId="54" applyFont="1" applyBorder="1" applyAlignment="1">
      <alignment horizontal="center"/>
      <protection/>
    </xf>
    <xf numFmtId="0" fontId="19" fillId="34" borderId="26" xfId="55" applyFont="1" applyFill="1" applyBorder="1" applyAlignment="1">
      <alignment horizontal="center" vertical="center"/>
      <protection/>
    </xf>
    <xf numFmtId="0" fontId="19" fillId="0" borderId="26" xfId="55" applyFont="1" applyBorder="1" applyAlignment="1">
      <alignment horizontal="center" vertical="center"/>
      <protection/>
    </xf>
    <xf numFmtId="0" fontId="87" fillId="0" borderId="26" xfId="54" applyFont="1" applyBorder="1" applyAlignment="1">
      <alignment horizontal="center" vertical="center"/>
      <protection/>
    </xf>
    <xf numFmtId="0" fontId="4" fillId="34" borderId="26" xfId="55" applyFont="1" applyFill="1" applyBorder="1" applyAlignment="1">
      <alignment horizontal="center" vertical="center"/>
      <protection/>
    </xf>
    <xf numFmtId="0" fontId="22" fillId="0" borderId="0" xfId="55" applyFont="1" applyBorder="1" applyAlignment="1">
      <alignment horizontal="right" vertical="center" wrapText="1"/>
      <protection/>
    </xf>
    <xf numFmtId="0" fontId="23" fillId="34" borderId="0" xfId="55" applyFont="1" applyFill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30" fillId="0" borderId="0" xfId="51" applyFont="1" applyFill="1" applyBorder="1" applyAlignment="1">
      <alignment horizontal="left" vertical="center" wrapText="1"/>
      <protection/>
    </xf>
    <xf numFmtId="0" fontId="87" fillId="0" borderId="0" xfId="0" applyFont="1" applyAlignment="1">
      <alignment horizontal="right" vertical="center"/>
    </xf>
    <xf numFmtId="3" fontId="87" fillId="0" borderId="0" xfId="0" applyNumberFormat="1" applyFont="1" applyAlignment="1">
      <alignment horizontal="right" vertical="center"/>
    </xf>
    <xf numFmtId="0" fontId="91" fillId="0" borderId="0" xfId="0" applyFont="1" applyAlignment="1">
      <alignment horizontal="right" vertical="center"/>
    </xf>
    <xf numFmtId="0" fontId="92" fillId="0" borderId="26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49" fontId="92" fillId="35" borderId="26" xfId="0" applyNumberFormat="1" applyFont="1" applyFill="1" applyBorder="1" applyAlignment="1">
      <alignment horizontal="center" vertical="center"/>
    </xf>
    <xf numFmtId="0" fontId="92" fillId="35" borderId="26" xfId="0" applyFont="1" applyFill="1" applyBorder="1" applyAlignment="1">
      <alignment horizontal="left" vertical="center"/>
    </xf>
    <xf numFmtId="3" fontId="92" fillId="35" borderId="26" xfId="0" applyNumberFormat="1" applyFont="1" applyFill="1" applyBorder="1" applyAlignment="1">
      <alignment horizontal="right" vertical="center"/>
    </xf>
    <xf numFmtId="10" fontId="92" fillId="35" borderId="26" xfId="0" applyNumberFormat="1" applyFont="1" applyFill="1" applyBorder="1" applyAlignment="1">
      <alignment horizontal="right" vertical="center"/>
    </xf>
    <xf numFmtId="0" fontId="94" fillId="0" borderId="0" xfId="0" applyFont="1" applyAlignment="1">
      <alignment/>
    </xf>
    <xf numFmtId="49" fontId="95" fillId="0" borderId="26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left" vertical="center"/>
    </xf>
    <xf numFmtId="3" fontId="95" fillId="0" borderId="26" xfId="0" applyNumberFormat="1" applyFont="1" applyBorder="1" applyAlignment="1">
      <alignment horizontal="right" vertical="center"/>
    </xf>
    <xf numFmtId="10" fontId="95" fillId="0" borderId="26" xfId="0" applyNumberFormat="1" applyFont="1" applyBorder="1" applyAlignment="1">
      <alignment horizontal="right" vertical="center"/>
    </xf>
    <xf numFmtId="0" fontId="96" fillId="0" borderId="0" xfId="0" applyFont="1" applyAlignment="1">
      <alignment/>
    </xf>
    <xf numFmtId="49" fontId="95" fillId="0" borderId="26" xfId="0" applyNumberFormat="1" applyFont="1" applyFill="1" applyBorder="1" applyAlignment="1">
      <alignment horizontal="center" vertical="center"/>
    </xf>
    <xf numFmtId="0" fontId="5" fillId="0" borderId="26" xfId="51" applyFont="1" applyFill="1" applyBorder="1" applyAlignment="1">
      <alignment vertical="center" wrapText="1"/>
      <protection/>
    </xf>
    <xf numFmtId="3" fontId="91" fillId="0" borderId="26" xfId="0" applyNumberFormat="1" applyFont="1" applyBorder="1" applyAlignment="1">
      <alignment horizontal="right" vertical="center"/>
    </xf>
    <xf numFmtId="10" fontId="91" fillId="0" borderId="26" xfId="0" applyNumberFormat="1" applyFont="1" applyBorder="1" applyAlignment="1">
      <alignment horizontal="right" vertical="center"/>
    </xf>
    <xf numFmtId="0" fontId="95" fillId="0" borderId="26" xfId="0" applyFont="1" applyBorder="1" applyAlignment="1">
      <alignment horizontal="left" vertical="center" wrapText="1"/>
    </xf>
    <xf numFmtId="0" fontId="97" fillId="0" borderId="0" xfId="0" applyFont="1" applyAlignment="1">
      <alignment/>
    </xf>
    <xf numFmtId="49" fontId="91" fillId="0" borderId="26" xfId="0" applyNumberFormat="1" applyFont="1" applyBorder="1" applyAlignment="1">
      <alignment horizontal="center" vertical="center"/>
    </xf>
    <xf numFmtId="0" fontId="5" fillId="0" borderId="26" xfId="51" applyFont="1" applyFill="1" applyBorder="1" applyAlignment="1">
      <alignment horizontal="left" vertical="center" wrapText="1"/>
      <protection/>
    </xf>
    <xf numFmtId="0" fontId="98" fillId="0" borderId="0" xfId="0" applyFont="1" applyAlignment="1">
      <alignment/>
    </xf>
    <xf numFmtId="0" fontId="5" fillId="0" borderId="26" xfId="51" applyFont="1" applyBorder="1" applyAlignment="1">
      <alignment vertical="center" wrapText="1"/>
      <protection/>
    </xf>
    <xf numFmtId="0" fontId="97" fillId="0" borderId="0" xfId="0" applyFont="1" applyAlignment="1">
      <alignment horizontal="left"/>
    </xf>
    <xf numFmtId="0" fontId="91" fillId="0" borderId="26" xfId="0" applyFont="1" applyFill="1" applyBorder="1" applyAlignment="1">
      <alignment horizontal="left" vertical="center" wrapText="1"/>
    </xf>
    <xf numFmtId="3" fontId="91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26" xfId="54" applyFont="1" applyFill="1" applyBorder="1" applyAlignment="1">
      <alignment horizontal="left" vertical="center" wrapText="1"/>
      <protection/>
    </xf>
    <xf numFmtId="0" fontId="5" fillId="0" borderId="26" xfId="51" applyFont="1" applyBorder="1" applyAlignment="1">
      <alignment vertical="center" wrapText="1"/>
      <protection/>
    </xf>
    <xf numFmtId="3" fontId="98" fillId="0" borderId="0" xfId="0" applyNumberFormat="1" applyFont="1" applyAlignment="1">
      <alignment/>
    </xf>
    <xf numFmtId="0" fontId="91" fillId="0" borderId="26" xfId="0" applyFont="1" applyBorder="1" applyAlignment="1">
      <alignment horizontal="left" vertical="center" wrapText="1"/>
    </xf>
    <xf numFmtId="0" fontId="92" fillId="35" borderId="26" xfId="0" applyFont="1" applyFill="1" applyBorder="1" applyAlignment="1">
      <alignment horizontal="left" vertical="center" wrapText="1"/>
    </xf>
    <xf numFmtId="49" fontId="95" fillId="36" borderId="26" xfId="0" applyNumberFormat="1" applyFont="1" applyFill="1" applyBorder="1" applyAlignment="1">
      <alignment horizontal="center" vertical="center"/>
    </xf>
    <xf numFmtId="0" fontId="95" fillId="36" borderId="26" xfId="0" applyFont="1" applyFill="1" applyBorder="1" applyAlignment="1">
      <alignment horizontal="left" vertical="center" wrapText="1"/>
    </xf>
    <xf numFmtId="3" fontId="95" fillId="36" borderId="26" xfId="0" applyNumberFormat="1" applyFont="1" applyFill="1" applyBorder="1" applyAlignment="1">
      <alignment horizontal="right" vertical="center"/>
    </xf>
    <xf numFmtId="3" fontId="91" fillId="36" borderId="26" xfId="0" applyNumberFormat="1" applyFont="1" applyFill="1" applyBorder="1" applyAlignment="1">
      <alignment horizontal="right" vertical="center"/>
    </xf>
    <xf numFmtId="0" fontId="99" fillId="0" borderId="0" xfId="0" applyFont="1" applyAlignment="1">
      <alignment/>
    </xf>
    <xf numFmtId="0" fontId="91" fillId="36" borderId="26" xfId="0" applyFont="1" applyFill="1" applyBorder="1" applyAlignment="1">
      <alignment horizontal="left" vertical="center" wrapText="1"/>
    </xf>
    <xf numFmtId="0" fontId="100" fillId="0" borderId="0" xfId="0" applyFont="1" applyAlignment="1">
      <alignment/>
    </xf>
    <xf numFmtId="10" fontId="95" fillId="36" borderId="26" xfId="0" applyNumberFormat="1" applyFont="1" applyFill="1" applyBorder="1" applyAlignment="1">
      <alignment horizontal="right" vertical="center"/>
    </xf>
    <xf numFmtId="0" fontId="100" fillId="36" borderId="0" xfId="0" applyFont="1" applyFill="1" applyAlignment="1">
      <alignment/>
    </xf>
    <xf numFmtId="10" fontId="91" fillId="0" borderId="26" xfId="0" applyNumberFormat="1" applyFont="1" applyFill="1" applyBorder="1" applyAlignment="1">
      <alignment horizontal="right" vertical="center"/>
    </xf>
    <xf numFmtId="0" fontId="100" fillId="0" borderId="0" xfId="0" applyFont="1" applyFill="1" applyAlignment="1">
      <alignment/>
    </xf>
    <xf numFmtId="0" fontId="97" fillId="36" borderId="0" xfId="0" applyFont="1" applyFill="1" applyAlignment="1">
      <alignment/>
    </xf>
    <xf numFmtId="10" fontId="91" fillId="36" borderId="26" xfId="0" applyNumberFormat="1" applyFont="1" applyFill="1" applyBorder="1" applyAlignment="1">
      <alignment horizontal="right" vertical="center"/>
    </xf>
    <xf numFmtId="0" fontId="98" fillId="36" borderId="0" xfId="0" applyFont="1" applyFill="1" applyAlignment="1">
      <alignment/>
    </xf>
    <xf numFmtId="0" fontId="91" fillId="0" borderId="26" xfId="51" applyFont="1" applyFill="1" applyBorder="1" applyAlignment="1">
      <alignment horizontal="left" vertical="center" wrapText="1"/>
      <protection/>
    </xf>
    <xf numFmtId="0" fontId="2" fillId="0" borderId="26" xfId="51" applyFont="1" applyBorder="1" applyAlignment="1">
      <alignment vertical="center"/>
      <protection/>
    </xf>
    <xf numFmtId="0" fontId="2" fillId="0" borderId="26" xfId="51" applyFont="1" applyBorder="1" applyAlignment="1">
      <alignment vertical="center" wrapText="1"/>
      <protection/>
    </xf>
    <xf numFmtId="0" fontId="5" fillId="36" borderId="26" xfId="0" applyFont="1" applyFill="1" applyBorder="1" applyAlignment="1">
      <alignment horizontal="left" vertical="center" wrapText="1"/>
    </xf>
    <xf numFmtId="49" fontId="91" fillId="36" borderId="26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9" fillId="36" borderId="0" xfId="0" applyFont="1" applyFill="1" applyAlignment="1">
      <alignment/>
    </xf>
    <xf numFmtId="0" fontId="5" fillId="0" borderId="26" xfId="51" applyFont="1" applyFill="1" applyBorder="1" applyAlignment="1">
      <alignment vertical="center" wrapText="1"/>
      <protection/>
    </xf>
    <xf numFmtId="0" fontId="30" fillId="0" borderId="26" xfId="51" applyFont="1" applyFill="1" applyBorder="1" applyAlignment="1">
      <alignment horizontal="left" vertical="center" wrapText="1"/>
      <protection/>
    </xf>
    <xf numFmtId="0" fontId="91" fillId="0" borderId="26" xfId="51" applyFont="1" applyBorder="1" applyAlignment="1">
      <alignment vertical="center" wrapText="1"/>
      <protection/>
    </xf>
    <xf numFmtId="0" fontId="5" fillId="36" borderId="26" xfId="51" applyFont="1" applyFill="1" applyBorder="1" applyAlignment="1">
      <alignment horizontal="left" vertical="center" wrapText="1"/>
      <protection/>
    </xf>
    <xf numFmtId="0" fontId="3" fillId="35" borderId="26" xfId="51" applyFont="1" applyFill="1" applyBorder="1" applyAlignment="1">
      <alignment horizontal="left" vertical="center" wrapText="1"/>
      <protection/>
    </xf>
    <xf numFmtId="0" fontId="40" fillId="0" borderId="26" xfId="51" applyFont="1" applyFill="1" applyBorder="1" applyAlignment="1">
      <alignment horizontal="left" vertical="center" wrapText="1"/>
      <protection/>
    </xf>
    <xf numFmtId="0" fontId="5" fillId="0" borderId="26" xfId="51" applyFont="1" applyBorder="1" applyAlignment="1">
      <alignment horizontal="left" vertical="center" wrapText="1"/>
      <protection/>
    </xf>
    <xf numFmtId="49" fontId="95" fillId="35" borderId="26" xfId="0" applyNumberFormat="1" applyFont="1" applyFill="1" applyBorder="1" applyAlignment="1">
      <alignment horizontal="center" vertical="center"/>
    </xf>
    <xf numFmtId="0" fontId="40" fillId="36" borderId="26" xfId="51" applyFont="1" applyFill="1" applyBorder="1" applyAlignment="1">
      <alignment horizontal="left" vertical="center" wrapText="1"/>
      <protection/>
    </xf>
    <xf numFmtId="164" fontId="91" fillId="0" borderId="26" xfId="42" applyNumberFormat="1" applyFont="1" applyBorder="1" applyAlignment="1">
      <alignment horizontal="right" vertical="center"/>
    </xf>
    <xf numFmtId="1" fontId="91" fillId="0" borderId="26" xfId="0" applyNumberFormat="1" applyFont="1" applyBorder="1" applyAlignment="1">
      <alignment horizontal="right" vertical="center"/>
    </xf>
    <xf numFmtId="0" fontId="95" fillId="36" borderId="26" xfId="0" applyFont="1" applyFill="1" applyBorder="1" applyAlignment="1">
      <alignment horizontal="center" vertical="center"/>
    </xf>
    <xf numFmtId="0" fontId="40" fillId="36" borderId="26" xfId="0" applyFont="1" applyFill="1" applyBorder="1" applyAlignment="1">
      <alignment horizontal="left" vertical="center" wrapText="1"/>
    </xf>
    <xf numFmtId="164" fontId="95" fillId="36" borderId="26" xfId="42" applyNumberFormat="1" applyFont="1" applyFill="1" applyBorder="1" applyAlignment="1">
      <alignment horizontal="right" vertical="center"/>
    </xf>
    <xf numFmtId="164" fontId="91" fillId="36" borderId="26" xfId="42" applyNumberFormat="1" applyFont="1" applyFill="1" applyBorder="1" applyAlignment="1">
      <alignment horizontal="right" vertical="center"/>
    </xf>
    <xf numFmtId="1" fontId="91" fillId="36" borderId="26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0" fontId="5" fillId="36" borderId="26" xfId="0" applyNumberFormat="1" applyFont="1" applyFill="1" applyBorder="1" applyAlignment="1">
      <alignment horizontal="left" vertical="center" wrapText="1"/>
    </xf>
    <xf numFmtId="0" fontId="95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164" fontId="95" fillId="0" borderId="26" xfId="42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92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left" vertical="center" wrapText="1"/>
    </xf>
    <xf numFmtId="164" fontId="92" fillId="35" borderId="26" xfId="42" applyNumberFormat="1" applyFont="1" applyFill="1" applyBorder="1" applyAlignment="1">
      <alignment horizontal="right" vertical="center"/>
    </xf>
    <xf numFmtId="3" fontId="91" fillId="0" borderId="26" xfId="42" applyNumberFormat="1" applyFont="1" applyBorder="1" applyAlignment="1">
      <alignment horizontal="right" vertical="center"/>
    </xf>
    <xf numFmtId="3" fontId="91" fillId="36" borderId="26" xfId="42" applyNumberFormat="1" applyFont="1" applyFill="1" applyBorder="1" applyAlignment="1">
      <alignment horizontal="right" vertical="center"/>
    </xf>
    <xf numFmtId="0" fontId="30" fillId="36" borderId="26" xfId="51" applyFont="1" applyFill="1" applyBorder="1" applyAlignment="1">
      <alignment horizontal="left" vertical="center" wrapText="1"/>
      <protection/>
    </xf>
    <xf numFmtId="0" fontId="94" fillId="35" borderId="0" xfId="0" applyFont="1" applyFill="1" applyAlignment="1">
      <alignment/>
    </xf>
    <xf numFmtId="0" fontId="91" fillId="36" borderId="26" xfId="0" applyFont="1" applyFill="1" applyBorder="1" applyAlignment="1">
      <alignment horizontal="center" vertical="center"/>
    </xf>
    <xf numFmtId="3" fontId="95" fillId="36" borderId="26" xfId="42" applyNumberFormat="1" applyFont="1" applyFill="1" applyBorder="1" applyAlignment="1">
      <alignment horizontal="right" vertical="center"/>
    </xf>
    <xf numFmtId="3" fontId="92" fillId="35" borderId="26" xfId="42" applyNumberFormat="1" applyFont="1" applyFill="1" applyBorder="1" applyAlignment="1">
      <alignment horizontal="right" vertical="center"/>
    </xf>
    <xf numFmtId="3" fontId="95" fillId="0" borderId="26" xfId="42" applyNumberFormat="1" applyFont="1" applyBorder="1" applyAlignment="1">
      <alignment horizontal="right" vertical="center"/>
    </xf>
    <xf numFmtId="0" fontId="34" fillId="0" borderId="26" xfId="51" applyFont="1" applyFill="1" applyBorder="1" applyAlignment="1">
      <alignment horizontal="left" vertical="center" wrapText="1"/>
      <protection/>
    </xf>
    <xf numFmtId="0" fontId="91" fillId="0" borderId="0" xfId="0" applyFont="1" applyAlignment="1">
      <alignment vertical="center" wrapText="1"/>
    </xf>
    <xf numFmtId="0" fontId="91" fillId="36" borderId="26" xfId="51" applyFont="1" applyFill="1" applyBorder="1" applyAlignment="1">
      <alignment horizontal="left" vertical="center" wrapText="1"/>
      <protection/>
    </xf>
    <xf numFmtId="3" fontId="91" fillId="0" borderId="26" xfId="42" applyNumberFormat="1" applyFont="1" applyFill="1" applyBorder="1" applyAlignment="1">
      <alignment horizontal="right" vertical="center"/>
    </xf>
    <xf numFmtId="0" fontId="91" fillId="36" borderId="26" xfId="51" applyFont="1" applyFill="1" applyBorder="1" applyAlignment="1">
      <alignment vertical="center" wrapText="1"/>
      <protection/>
    </xf>
    <xf numFmtId="0" fontId="91" fillId="36" borderId="26" xfId="51" applyNumberFormat="1" applyFont="1" applyFill="1" applyBorder="1" applyAlignment="1">
      <alignment vertical="center" wrapText="1"/>
      <protection/>
    </xf>
    <xf numFmtId="0" fontId="31" fillId="35" borderId="26" xfId="51" applyFont="1" applyFill="1" applyBorder="1" applyAlignment="1">
      <alignment horizontal="left" vertical="center" wrapText="1"/>
      <protection/>
    </xf>
    <xf numFmtId="0" fontId="34" fillId="36" borderId="26" xfId="51" applyFont="1" applyFill="1" applyBorder="1" applyAlignment="1">
      <alignment horizontal="left" vertical="center" wrapText="1"/>
      <protection/>
    </xf>
    <xf numFmtId="10" fontId="95" fillId="35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0" fontId="91" fillId="35" borderId="26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3" fontId="92" fillId="37" borderId="26" xfId="0" applyNumberFormat="1" applyFont="1" applyFill="1" applyBorder="1" applyAlignment="1">
      <alignment horizontal="right" vertical="center"/>
    </xf>
    <xf numFmtId="10" fontId="92" fillId="37" borderId="26" xfId="0" applyNumberFormat="1" applyFont="1" applyFill="1" applyBorder="1" applyAlignment="1">
      <alignment horizontal="right" vertical="center"/>
    </xf>
    <xf numFmtId="0" fontId="78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3" fontId="91" fillId="0" borderId="0" xfId="0" applyNumberFormat="1" applyFont="1" applyAlignment="1">
      <alignment horizontal="right" vertical="center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5" fillId="0" borderId="0" xfId="51" applyFont="1" applyAlignment="1">
      <alignment horizontal="right"/>
      <protection/>
    </xf>
    <xf numFmtId="0" fontId="92" fillId="6" borderId="26" xfId="0" applyFont="1" applyFill="1" applyBorder="1" applyAlignment="1">
      <alignment horizontal="center" vertical="center"/>
    </xf>
    <xf numFmtId="0" fontId="92" fillId="6" borderId="26" xfId="0" applyFont="1" applyFill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/>
    </xf>
    <xf numFmtId="0" fontId="91" fillId="0" borderId="26" xfId="0" applyFont="1" applyBorder="1" applyAlignment="1">
      <alignment horizontal="left" vertical="center"/>
    </xf>
    <xf numFmtId="3" fontId="5" fillId="0" borderId="26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wrapText="1"/>
    </xf>
    <xf numFmtId="0" fontId="91" fillId="0" borderId="26" xfId="0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43" fillId="0" borderId="26" xfId="51" applyFont="1" applyBorder="1" applyAlignment="1">
      <alignment horizontal="center" vertical="center" wrapText="1"/>
      <protection/>
    </xf>
    <xf numFmtId="0" fontId="43" fillId="0" borderId="14" xfId="51" applyFont="1" applyBorder="1" applyAlignment="1">
      <alignment horizontal="center" vertical="center"/>
      <protection/>
    </xf>
    <xf numFmtId="0" fontId="43" fillId="0" borderId="26" xfId="51" applyFont="1" applyBorder="1" applyAlignment="1">
      <alignment horizontal="center" vertical="center"/>
      <protection/>
    </xf>
    <xf numFmtId="0" fontId="43" fillId="0" borderId="32" xfId="51" applyFont="1" applyBorder="1" applyAlignment="1">
      <alignment horizontal="center" vertical="center" wrapText="1"/>
      <protection/>
    </xf>
    <xf numFmtId="0" fontId="46" fillId="0" borderId="33" xfId="51" applyFont="1" applyBorder="1" applyAlignment="1">
      <alignment horizontal="center" vertical="center" wrapText="1"/>
      <protection/>
    </xf>
    <xf numFmtId="49" fontId="15" fillId="38" borderId="14" xfId="51" applyNumberFormat="1" applyFont="1" applyFill="1" applyBorder="1" applyAlignment="1">
      <alignment horizontal="center" vertical="center"/>
      <protection/>
    </xf>
    <xf numFmtId="49" fontId="15" fillId="38" borderId="26" xfId="51" applyNumberFormat="1" applyFont="1" applyFill="1" applyBorder="1" applyAlignment="1">
      <alignment horizontal="center" vertical="center"/>
      <protection/>
    </xf>
    <xf numFmtId="3" fontId="15" fillId="38" borderId="26" xfId="51" applyNumberFormat="1" applyFont="1" applyFill="1" applyBorder="1" applyAlignment="1">
      <alignment vertical="center"/>
      <protection/>
    </xf>
    <xf numFmtId="10" fontId="44" fillId="38" borderId="34" xfId="51" applyNumberFormat="1" applyFont="1" applyFill="1" applyBorder="1">
      <alignment/>
      <protection/>
    </xf>
    <xf numFmtId="0" fontId="2" fillId="38" borderId="0" xfId="51" applyFont="1" applyFill="1">
      <alignment/>
      <protection/>
    </xf>
    <xf numFmtId="49" fontId="43" fillId="0" borderId="26" xfId="51" applyNumberFormat="1" applyFont="1" applyFill="1" applyBorder="1" applyAlignment="1">
      <alignment horizontal="center" vertical="center"/>
      <protection/>
    </xf>
    <xf numFmtId="3" fontId="43" fillId="0" borderId="26" xfId="51" applyNumberFormat="1" applyFont="1" applyFill="1" applyBorder="1" applyAlignment="1">
      <alignment vertical="center"/>
      <protection/>
    </xf>
    <xf numFmtId="3" fontId="43" fillId="0" borderId="26" xfId="51" applyNumberFormat="1" applyFont="1" applyBorder="1" applyAlignment="1">
      <alignment vertical="center"/>
      <protection/>
    </xf>
    <xf numFmtId="10" fontId="46" fillId="36" borderId="34" xfId="51" applyNumberFormat="1" applyFont="1" applyFill="1" applyBorder="1">
      <alignment/>
      <protection/>
    </xf>
    <xf numFmtId="0" fontId="2" fillId="0" borderId="0" xfId="51" applyFont="1" applyFill="1">
      <alignment/>
      <protection/>
    </xf>
    <xf numFmtId="49" fontId="43" fillId="0" borderId="26" xfId="51" applyNumberFormat="1" applyFont="1" applyBorder="1" applyAlignment="1">
      <alignment horizontal="center" vertical="center"/>
      <protection/>
    </xf>
    <xf numFmtId="3" fontId="43" fillId="0" borderId="26" xfId="51" applyNumberFormat="1" applyFont="1" applyBorder="1" applyAlignment="1">
      <alignment horizontal="right" vertical="center"/>
      <protection/>
    </xf>
    <xf numFmtId="49" fontId="43" fillId="0" borderId="14" xfId="51" applyNumberFormat="1" applyFont="1" applyBorder="1" applyAlignment="1">
      <alignment horizontal="center" vertical="center"/>
      <protection/>
    </xf>
    <xf numFmtId="49" fontId="43" fillId="36" borderId="26" xfId="51" applyNumberFormat="1" applyFont="1" applyFill="1" applyBorder="1" applyAlignment="1">
      <alignment horizontal="center" vertical="center"/>
      <protection/>
    </xf>
    <xf numFmtId="3" fontId="43" fillId="36" borderId="26" xfId="51" applyNumberFormat="1" applyFont="1" applyFill="1" applyBorder="1" applyAlignment="1">
      <alignment vertical="center"/>
      <protection/>
    </xf>
    <xf numFmtId="49" fontId="15" fillId="38" borderId="16" xfId="51" applyNumberFormat="1" applyFont="1" applyFill="1" applyBorder="1" applyAlignment="1">
      <alignment horizontal="center" vertical="center"/>
      <protection/>
    </xf>
    <xf numFmtId="3" fontId="15" fillId="38" borderId="26" xfId="51" applyNumberFormat="1" applyFont="1" applyFill="1" applyBorder="1" applyAlignment="1">
      <alignment horizontal="right" vertical="center"/>
      <protection/>
    </xf>
    <xf numFmtId="49" fontId="15" fillId="36" borderId="16" xfId="51" applyNumberFormat="1" applyFont="1" applyFill="1" applyBorder="1" applyAlignment="1">
      <alignment horizontal="center" vertical="center"/>
      <protection/>
    </xf>
    <xf numFmtId="0" fontId="47" fillId="38" borderId="0" xfId="51" applyFont="1" applyFill="1">
      <alignment/>
      <protection/>
    </xf>
    <xf numFmtId="3" fontId="43" fillId="36" borderId="26" xfId="51" applyNumberFormat="1" applyFont="1" applyFill="1" applyBorder="1" applyAlignment="1">
      <alignment horizontal="right" vertical="center"/>
      <protection/>
    </xf>
    <xf numFmtId="0" fontId="2" fillId="36" borderId="0" xfId="51" applyFont="1" applyFill="1">
      <alignment/>
      <protection/>
    </xf>
    <xf numFmtId="49" fontId="43" fillId="6" borderId="26" xfId="51" applyNumberFormat="1" applyFont="1" applyFill="1" applyBorder="1" applyAlignment="1">
      <alignment horizontal="center" vertical="center"/>
      <protection/>
    </xf>
    <xf numFmtId="3" fontId="43" fillId="6" borderId="26" xfId="51" applyNumberFormat="1" applyFont="1" applyFill="1" applyBorder="1" applyAlignment="1">
      <alignment horizontal="right" vertical="center"/>
      <protection/>
    </xf>
    <xf numFmtId="3" fontId="43" fillId="6" borderId="26" xfId="51" applyNumberFormat="1" applyFont="1" applyFill="1" applyBorder="1" applyAlignment="1">
      <alignment vertical="center"/>
      <protection/>
    </xf>
    <xf numFmtId="0" fontId="46" fillId="6" borderId="26" xfId="51" applyFont="1" applyFill="1" applyBorder="1" applyAlignment="1">
      <alignment horizontal="center" vertical="center"/>
      <protection/>
    </xf>
    <xf numFmtId="3" fontId="46" fillId="6" borderId="26" xfId="51" applyNumberFormat="1" applyFont="1" applyFill="1" applyBorder="1" applyAlignment="1">
      <alignment horizontal="right" vertical="center"/>
      <protection/>
    </xf>
    <xf numFmtId="0" fontId="44" fillId="38" borderId="26" xfId="51" applyFont="1" applyFill="1" applyBorder="1" applyAlignment="1">
      <alignment horizontal="center" vertical="center"/>
      <protection/>
    </xf>
    <xf numFmtId="0" fontId="46" fillId="36" borderId="26" xfId="51" applyFont="1" applyFill="1" applyBorder="1" applyAlignment="1">
      <alignment horizontal="center" vertical="center"/>
      <protection/>
    </xf>
    <xf numFmtId="3" fontId="46" fillId="36" borderId="26" xfId="51" applyNumberFormat="1" applyFont="1" applyFill="1" applyBorder="1" applyAlignment="1">
      <alignment horizontal="right" vertical="center"/>
      <protection/>
    </xf>
    <xf numFmtId="3" fontId="3" fillId="36" borderId="35" xfId="51" applyNumberFormat="1" applyFont="1" applyFill="1" applyBorder="1" applyAlignment="1">
      <alignment vertical="center"/>
      <protection/>
    </xf>
    <xf numFmtId="3" fontId="2" fillId="0" borderId="0" xfId="51" applyNumberFormat="1" applyFont="1" applyBorder="1">
      <alignment/>
      <protection/>
    </xf>
    <xf numFmtId="3" fontId="2" fillId="0" borderId="0" xfId="51" applyNumberFormat="1" applyFont="1">
      <alignment/>
      <protection/>
    </xf>
    <xf numFmtId="0" fontId="2" fillId="0" borderId="0" xfId="51" applyFont="1" applyBorder="1">
      <alignment/>
      <protection/>
    </xf>
    <xf numFmtId="10" fontId="44" fillId="36" borderId="36" xfId="51" applyNumberFormat="1" applyFont="1" applyFill="1" applyBorder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0" fontId="2" fillId="0" borderId="0" xfId="51" applyFont="1" applyAlignment="1">
      <alignment horizontal="right" vertical="center"/>
      <protection/>
    </xf>
    <xf numFmtId="0" fontId="5" fillId="0" borderId="0" xfId="51" applyFont="1" applyAlignment="1">
      <alignment horizontal="left" indent="5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49" fontId="12" fillId="0" borderId="26" xfId="51" applyNumberFormat="1" applyFont="1" applyFill="1" applyBorder="1" applyAlignment="1">
      <alignment horizontal="center" vertical="center" wrapText="1"/>
      <protection/>
    </xf>
    <xf numFmtId="0" fontId="12" fillId="0" borderId="26" xfId="51" applyFont="1" applyFill="1" applyBorder="1" applyAlignment="1">
      <alignment horizontal="left" vertical="center" wrapText="1"/>
      <protection/>
    </xf>
    <xf numFmtId="3" fontId="12" fillId="0" borderId="26" xfId="51" applyNumberFormat="1" applyFont="1" applyFill="1" applyBorder="1" applyAlignment="1">
      <alignment vertical="center" wrapText="1"/>
      <protection/>
    </xf>
    <xf numFmtId="3" fontId="12" fillId="0" borderId="26" xfId="51" applyNumberFormat="1" applyFont="1" applyFill="1" applyBorder="1" applyAlignment="1">
      <alignment horizontal="right" vertical="center" wrapText="1"/>
      <protection/>
    </xf>
    <xf numFmtId="0" fontId="12" fillId="0" borderId="26" xfId="51" applyFont="1" applyFill="1" applyBorder="1" applyAlignment="1">
      <alignment horizontal="center" vertical="center" wrapText="1"/>
      <protection/>
    </xf>
    <xf numFmtId="3" fontId="50" fillId="0" borderId="26" xfId="51" applyNumberFormat="1" applyFont="1" applyFill="1" applyBorder="1" applyAlignment="1">
      <alignment horizontal="right" vertical="center" wrapText="1"/>
      <protection/>
    </xf>
    <xf numFmtId="0" fontId="47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vertical="center" wrapText="1"/>
      <protection/>
    </xf>
    <xf numFmtId="4" fontId="7" fillId="0" borderId="0" xfId="51" applyNumberFormat="1" applyFont="1" applyFill="1" applyBorder="1" applyAlignment="1">
      <alignment vertical="center" wrapText="1"/>
      <protection/>
    </xf>
    <xf numFmtId="0" fontId="5" fillId="0" borderId="0" xfId="51" applyFont="1" applyAlignment="1">
      <alignment horizontal="center" vertical="center"/>
      <protection/>
    </xf>
    <xf numFmtId="3" fontId="2" fillId="0" borderId="0" xfId="51" applyNumberFormat="1" applyFont="1" applyAlignment="1">
      <alignment vertical="center"/>
      <protection/>
    </xf>
    <xf numFmtId="0" fontId="83" fillId="0" borderId="0" xfId="51" applyFont="1" applyFill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12" fillId="0" borderId="37" xfId="51" applyFont="1" applyFill="1" applyBorder="1" applyAlignment="1">
      <alignment horizontal="center" vertical="center" wrapText="1"/>
      <protection/>
    </xf>
    <xf numFmtId="3" fontId="12" fillId="0" borderId="32" xfId="51" applyNumberFormat="1" applyFont="1" applyFill="1" applyBorder="1" applyAlignment="1">
      <alignment vertical="center" wrapText="1"/>
      <protection/>
    </xf>
    <xf numFmtId="0" fontId="95" fillId="36" borderId="26" xfId="0" applyFont="1" applyFill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2" fillId="37" borderId="26" xfId="0" applyFont="1" applyFill="1" applyBorder="1" applyAlignment="1">
      <alignment horizontal="center" vertical="center"/>
    </xf>
    <xf numFmtId="0" fontId="92" fillId="36" borderId="26" xfId="0" applyFont="1" applyFill="1" applyBorder="1" applyAlignment="1">
      <alignment horizontal="center" vertical="center"/>
    </xf>
    <xf numFmtId="0" fontId="91" fillId="0" borderId="37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92" fillId="0" borderId="26" xfId="0" applyFont="1" applyFill="1" applyBorder="1" applyAlignment="1">
      <alignment horizontal="center" vertical="center"/>
    </xf>
    <xf numFmtId="0" fontId="91" fillId="36" borderId="37" xfId="0" applyFont="1" applyFill="1" applyBorder="1" applyAlignment="1">
      <alignment horizontal="center" vertical="center"/>
    </xf>
    <xf numFmtId="0" fontId="91" fillId="36" borderId="32" xfId="0" applyFont="1" applyFill="1" applyBorder="1" applyAlignment="1">
      <alignment horizontal="center" vertical="center"/>
    </xf>
    <xf numFmtId="49" fontId="95" fillId="0" borderId="37" xfId="0" applyNumberFormat="1" applyFont="1" applyBorder="1" applyAlignment="1">
      <alignment horizontal="center" vertical="center"/>
    </xf>
    <xf numFmtId="49" fontId="95" fillId="0" borderId="38" xfId="0" applyNumberFormat="1" applyFont="1" applyBorder="1" applyAlignment="1">
      <alignment horizontal="center" vertical="center"/>
    </xf>
    <xf numFmtId="0" fontId="91" fillId="36" borderId="26" xfId="0" applyFont="1" applyFill="1" applyBorder="1" applyAlignment="1">
      <alignment horizontal="center" vertical="center"/>
    </xf>
    <xf numFmtId="0" fontId="95" fillId="36" borderId="37" xfId="0" applyFont="1" applyFill="1" applyBorder="1" applyAlignment="1">
      <alignment horizontal="center" vertical="center"/>
    </xf>
    <xf numFmtId="0" fontId="95" fillId="36" borderId="32" xfId="0" applyFont="1" applyFill="1" applyBorder="1" applyAlignment="1">
      <alignment horizontal="center" vertical="center"/>
    </xf>
    <xf numFmtId="49" fontId="95" fillId="0" borderId="26" xfId="0" applyNumberFormat="1" applyFont="1" applyBorder="1" applyAlignment="1">
      <alignment horizontal="center" vertical="center"/>
    </xf>
    <xf numFmtId="49" fontId="95" fillId="36" borderId="37" xfId="0" applyNumberFormat="1" applyFont="1" applyFill="1" applyBorder="1" applyAlignment="1">
      <alignment horizontal="center" vertical="center"/>
    </xf>
    <xf numFmtId="49" fontId="95" fillId="36" borderId="32" xfId="0" applyNumberFormat="1" applyFont="1" applyFill="1" applyBorder="1" applyAlignment="1">
      <alignment horizontal="center" vertical="center"/>
    </xf>
    <xf numFmtId="0" fontId="91" fillId="0" borderId="26" xfId="0" applyFont="1" applyFill="1" applyBorder="1" applyAlignment="1">
      <alignment horizontal="center" vertical="center"/>
    </xf>
    <xf numFmtId="49" fontId="91" fillId="0" borderId="26" xfId="0" applyNumberFormat="1" applyFont="1" applyFill="1" applyBorder="1" applyAlignment="1">
      <alignment horizontal="center" vertical="center"/>
    </xf>
    <xf numFmtId="49" fontId="92" fillId="0" borderId="26" xfId="0" applyNumberFormat="1" applyFont="1" applyFill="1" applyBorder="1" applyAlignment="1">
      <alignment horizontal="center" vertical="center"/>
    </xf>
    <xf numFmtId="49" fontId="91" fillId="0" borderId="26" xfId="0" applyNumberFormat="1" applyFont="1" applyBorder="1" applyAlignment="1">
      <alignment horizontal="center" vertical="center"/>
    </xf>
    <xf numFmtId="49" fontId="95" fillId="36" borderId="26" xfId="0" applyNumberFormat="1" applyFont="1" applyFill="1" applyBorder="1" applyAlignment="1">
      <alignment horizontal="center" vertical="center"/>
    </xf>
    <xf numFmtId="49" fontId="91" fillId="36" borderId="26" xfId="0" applyNumberFormat="1" applyFont="1" applyFill="1" applyBorder="1" applyAlignment="1">
      <alignment horizontal="center" vertical="center"/>
    </xf>
    <xf numFmtId="49" fontId="92" fillId="0" borderId="26" xfId="0" applyNumberFormat="1" applyFont="1" applyBorder="1" applyAlignment="1">
      <alignment horizontal="center" vertical="center"/>
    </xf>
    <xf numFmtId="49" fontId="95" fillId="0" borderId="26" xfId="0" applyNumberFormat="1" applyFont="1" applyFill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49" fontId="92" fillId="36" borderId="26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 wrapText="1"/>
    </xf>
    <xf numFmtId="49" fontId="43" fillId="0" borderId="14" xfId="51" applyNumberFormat="1" applyFont="1" applyBorder="1" applyAlignment="1">
      <alignment horizontal="center" vertical="center"/>
      <protection/>
    </xf>
    <xf numFmtId="0" fontId="3" fillId="36" borderId="39" xfId="51" applyFont="1" applyFill="1" applyBorder="1" applyAlignment="1">
      <alignment horizontal="center" vertical="center"/>
      <protection/>
    </xf>
    <xf numFmtId="0" fontId="3" fillId="36" borderId="35" xfId="51" applyFont="1" applyFill="1" applyBorder="1" applyAlignment="1">
      <alignment horizontal="center" vertical="center"/>
      <protection/>
    </xf>
    <xf numFmtId="49" fontId="43" fillId="36" borderId="14" xfId="51" applyNumberFormat="1" applyFont="1" applyFill="1" applyBorder="1" applyAlignment="1">
      <alignment horizontal="center" vertical="center"/>
      <protection/>
    </xf>
    <xf numFmtId="49" fontId="43" fillId="36" borderId="31" xfId="51" applyNumberFormat="1" applyFont="1" applyFill="1" applyBorder="1" applyAlignment="1">
      <alignment horizontal="center" vertical="center"/>
      <protection/>
    </xf>
    <xf numFmtId="49" fontId="43" fillId="36" borderId="17" xfId="51" applyNumberFormat="1" applyFont="1" applyFill="1" applyBorder="1" applyAlignment="1">
      <alignment horizontal="center" vertical="center"/>
      <protection/>
    </xf>
    <xf numFmtId="49" fontId="43" fillId="36" borderId="16" xfId="51" applyNumberFormat="1" applyFont="1" applyFill="1" applyBorder="1" applyAlignment="1">
      <alignment horizontal="center" vertical="center"/>
      <protection/>
    </xf>
    <xf numFmtId="0" fontId="43" fillId="0" borderId="26" xfId="51" applyFont="1" applyBorder="1" applyAlignment="1">
      <alignment horizontal="center" vertical="center" wrapText="1"/>
      <protection/>
    </xf>
    <xf numFmtId="0" fontId="43" fillId="0" borderId="26" xfId="51" applyFont="1" applyBorder="1" applyAlignment="1">
      <alignment horizontal="center" vertical="center"/>
      <protection/>
    </xf>
    <xf numFmtId="49" fontId="15" fillId="0" borderId="31" xfId="51" applyNumberFormat="1" applyFont="1" applyFill="1" applyBorder="1" applyAlignment="1">
      <alignment horizontal="center" vertical="center"/>
      <protection/>
    </xf>
    <xf numFmtId="49" fontId="15" fillId="0" borderId="17" xfId="51" applyNumberFormat="1" applyFont="1" applyFill="1" applyBorder="1" applyAlignment="1">
      <alignment horizontal="center" vertical="center"/>
      <protection/>
    </xf>
    <xf numFmtId="49" fontId="15" fillId="0" borderId="16" xfId="51" applyNumberFormat="1" applyFont="1" applyFill="1" applyBorder="1" applyAlignment="1">
      <alignment horizontal="center" vertical="center"/>
      <protection/>
    </xf>
    <xf numFmtId="49" fontId="15" fillId="36" borderId="31" xfId="51" applyNumberFormat="1" applyFont="1" applyFill="1" applyBorder="1" applyAlignment="1">
      <alignment horizontal="center" vertical="center"/>
      <protection/>
    </xf>
    <xf numFmtId="49" fontId="15" fillId="36" borderId="17" xfId="51" applyNumberFormat="1" applyFont="1" applyFill="1" applyBorder="1" applyAlignment="1">
      <alignment horizontal="center" vertical="center"/>
      <protection/>
    </xf>
    <xf numFmtId="49" fontId="15" fillId="36" borderId="16" xfId="51" applyNumberFormat="1" applyFont="1" applyFill="1" applyBorder="1" applyAlignment="1">
      <alignment horizontal="center" vertical="center"/>
      <protection/>
    </xf>
    <xf numFmtId="0" fontId="44" fillId="0" borderId="40" xfId="51" applyFont="1" applyBorder="1" applyAlignment="1">
      <alignment horizontal="center" vertical="center" wrapText="1"/>
      <protection/>
    </xf>
    <xf numFmtId="0" fontId="44" fillId="0" borderId="41" xfId="51" applyFont="1" applyBorder="1" applyAlignment="1">
      <alignment horizontal="center" vertical="center" wrapText="1"/>
      <protection/>
    </xf>
    <xf numFmtId="0" fontId="44" fillId="0" borderId="33" xfId="51" applyFont="1" applyBorder="1" applyAlignment="1">
      <alignment horizontal="center" vertical="center" wrapText="1"/>
      <protection/>
    </xf>
    <xf numFmtId="0" fontId="45" fillId="0" borderId="26" xfId="51" applyFont="1" applyBorder="1" applyAlignment="1">
      <alignment horizontal="center" vertical="center" wrapText="1"/>
      <protection/>
    </xf>
    <xf numFmtId="0" fontId="45" fillId="0" borderId="26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42" fillId="0" borderId="0" xfId="51" applyFont="1" applyBorder="1" applyAlignment="1">
      <alignment horizontal="center" vertical="center"/>
      <protection/>
    </xf>
    <xf numFmtId="0" fontId="15" fillId="0" borderId="28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center" vertical="center"/>
      <protection/>
    </xf>
    <xf numFmtId="0" fontId="15" fillId="0" borderId="26" xfId="51" applyFont="1" applyBorder="1" applyAlignment="1">
      <alignment horizontal="center" vertical="center"/>
      <protection/>
    </xf>
    <xf numFmtId="0" fontId="15" fillId="0" borderId="42" xfId="51" applyFont="1" applyBorder="1" applyAlignment="1">
      <alignment horizontal="center" vertical="center" wrapText="1"/>
      <protection/>
    </xf>
    <xf numFmtId="0" fontId="15" fillId="0" borderId="38" xfId="51" applyFont="1" applyBorder="1" applyAlignment="1">
      <alignment horizontal="center" vertical="center" wrapText="1"/>
      <protection/>
    </xf>
    <xf numFmtId="0" fontId="15" fillId="0" borderId="32" xfId="51" applyFont="1" applyBorder="1" applyAlignment="1">
      <alignment horizontal="center" vertical="center" wrapText="1"/>
      <protection/>
    </xf>
    <xf numFmtId="0" fontId="15" fillId="0" borderId="27" xfId="51" applyFont="1" applyBorder="1" applyAlignment="1">
      <alignment horizontal="center" vertical="center" wrapText="1"/>
      <protection/>
    </xf>
    <xf numFmtId="0" fontId="43" fillId="0" borderId="27" xfId="51" applyFont="1" applyBorder="1" applyAlignment="1">
      <alignment horizontal="center" vertical="center" wrapText="1"/>
      <protection/>
    </xf>
    <xf numFmtId="0" fontId="43" fillId="0" borderId="27" xfId="51" applyFont="1" applyBorder="1" applyAlignment="1">
      <alignment horizontal="center" vertical="center"/>
      <protection/>
    </xf>
    <xf numFmtId="0" fontId="16" fillId="0" borderId="0" xfId="51" applyFont="1" applyAlignment="1">
      <alignment horizont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3" fillId="33" borderId="42" xfId="51" applyFont="1" applyFill="1" applyBorder="1" applyAlignment="1">
      <alignment horizontal="center" vertical="center" wrapText="1"/>
      <protection/>
    </xf>
    <xf numFmtId="0" fontId="3" fillId="33" borderId="38" xfId="51" applyFont="1" applyFill="1" applyBorder="1" applyAlignment="1">
      <alignment horizontal="center" vertical="center" wrapText="1"/>
      <protection/>
    </xf>
    <xf numFmtId="0" fontId="6" fillId="0" borderId="31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2" fillId="0" borderId="16" xfId="51" applyBorder="1" applyAlignment="1">
      <alignment horizontal="center" vertical="center" wrapText="1"/>
      <protection/>
    </xf>
    <xf numFmtId="0" fontId="7" fillId="33" borderId="44" xfId="51" applyFont="1" applyFill="1" applyBorder="1" applyAlignment="1">
      <alignment horizontal="center" vertical="center" wrapText="1"/>
      <protection/>
    </xf>
    <xf numFmtId="0" fontId="7" fillId="33" borderId="45" xfId="51" applyFont="1" applyFill="1" applyBorder="1" applyAlignment="1">
      <alignment horizontal="center" vertical="center" wrapText="1"/>
      <protection/>
    </xf>
    <xf numFmtId="0" fontId="7" fillId="33" borderId="19" xfId="51" applyFont="1" applyFill="1" applyBorder="1" applyAlignment="1">
      <alignment horizontal="center" vertical="center" wrapText="1"/>
      <protection/>
    </xf>
    <xf numFmtId="0" fontId="6" fillId="0" borderId="31" xfId="51" applyFont="1" applyBorder="1" applyAlignment="1" quotePrefix="1">
      <alignment horizontal="center" vertical="center" wrapText="1"/>
      <protection/>
    </xf>
    <xf numFmtId="0" fontId="6" fillId="0" borderId="17" xfId="51" applyFont="1" applyBorder="1" applyAlignment="1" quotePrefix="1">
      <alignment horizontal="center" vertical="center" wrapText="1"/>
      <protection/>
    </xf>
    <xf numFmtId="0" fontId="6" fillId="0" borderId="16" xfId="51" applyFont="1" applyBorder="1" applyAlignment="1" quotePrefix="1">
      <alignment horizontal="center" vertical="center" wrapText="1"/>
      <protection/>
    </xf>
    <xf numFmtId="0" fontId="2" fillId="0" borderId="0" xfId="51" applyBorder="1" applyAlignment="1">
      <alignment wrapText="1"/>
      <protection/>
    </xf>
    <xf numFmtId="0" fontId="3" fillId="0" borderId="0" xfId="51" applyFont="1" applyBorder="1" applyAlignment="1">
      <alignment horizontal="center" wrapText="1"/>
      <protection/>
    </xf>
    <xf numFmtId="0" fontId="3" fillId="0" borderId="0" xfId="51" applyFont="1" applyBorder="1" applyAlignment="1">
      <alignment wrapText="1"/>
      <protection/>
    </xf>
    <xf numFmtId="0" fontId="5" fillId="0" borderId="0" xfId="51" applyFont="1" applyBorder="1" applyAlignment="1">
      <alignment vertical="top" wrapText="1"/>
      <protection/>
    </xf>
    <xf numFmtId="0" fontId="4" fillId="33" borderId="43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46" xfId="51" applyFont="1" applyFill="1" applyBorder="1" applyAlignment="1">
      <alignment horizontal="center" vertical="center" wrapText="1"/>
      <protection/>
    </xf>
    <xf numFmtId="0" fontId="4" fillId="33" borderId="42" xfId="51" applyFont="1" applyFill="1" applyBorder="1" applyAlignment="1">
      <alignment horizontal="center" vertical="center" wrapText="1"/>
      <protection/>
    </xf>
    <xf numFmtId="0" fontId="4" fillId="33" borderId="38" xfId="51" applyFont="1" applyFill="1" applyBorder="1" applyAlignment="1">
      <alignment horizontal="center" vertical="center" wrapText="1"/>
      <protection/>
    </xf>
    <xf numFmtId="0" fontId="4" fillId="33" borderId="47" xfId="51" applyFont="1" applyFill="1" applyBorder="1" applyAlignment="1">
      <alignment horizontal="center" vertical="center" wrapText="1"/>
      <protection/>
    </xf>
    <xf numFmtId="0" fontId="3" fillId="33" borderId="40" xfId="51" applyFont="1" applyFill="1" applyBorder="1" applyAlignment="1">
      <alignment horizontal="center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3" fillId="33" borderId="48" xfId="51" applyFont="1" applyFill="1" applyBorder="1" applyAlignment="1">
      <alignment horizontal="center" vertical="center" wrapText="1"/>
      <protection/>
    </xf>
    <xf numFmtId="0" fontId="4" fillId="33" borderId="37" xfId="51" applyFont="1" applyFill="1" applyBorder="1" applyAlignment="1">
      <alignment horizontal="center" vertical="center" wrapText="1"/>
      <protection/>
    </xf>
    <xf numFmtId="0" fontId="3" fillId="33" borderId="49" xfId="51" applyFont="1" applyFill="1" applyBorder="1" applyAlignment="1">
      <alignment horizontal="center" vertical="center" wrapText="1"/>
      <protection/>
    </xf>
    <xf numFmtId="0" fontId="2" fillId="0" borderId="50" xfId="51" applyBorder="1" applyAlignment="1">
      <alignment horizontal="center" vertical="center" wrapText="1"/>
      <protection/>
    </xf>
    <xf numFmtId="0" fontId="2" fillId="0" borderId="51" xfId="51" applyBorder="1" applyAlignment="1">
      <alignment horizontal="center" vertical="center" wrapText="1"/>
      <protection/>
    </xf>
    <xf numFmtId="0" fontId="2" fillId="0" borderId="52" xfId="51" applyBorder="1" applyAlignment="1">
      <alignment horizontal="center" vertical="center" wrapText="1"/>
      <protection/>
    </xf>
    <xf numFmtId="0" fontId="2" fillId="0" borderId="53" xfId="51" applyBorder="1" applyAlignment="1">
      <alignment horizontal="center" vertical="center" wrapText="1"/>
      <protection/>
    </xf>
    <xf numFmtId="0" fontId="2" fillId="0" borderId="54" xfId="51" applyBorder="1" applyAlignment="1">
      <alignment horizontal="center" vertical="center" wrapText="1"/>
      <protection/>
    </xf>
    <xf numFmtId="0" fontId="3" fillId="33" borderId="55" xfId="51" applyFont="1" applyFill="1" applyBorder="1" applyAlignment="1">
      <alignment horizontal="center" vertical="center" wrapText="1"/>
      <protection/>
    </xf>
    <xf numFmtId="0" fontId="2" fillId="0" borderId="56" xfId="51" applyBorder="1" applyAlignment="1">
      <alignment horizontal="center" vertical="center" wrapText="1"/>
      <protection/>
    </xf>
    <xf numFmtId="0" fontId="3" fillId="33" borderId="57" xfId="51" applyFont="1" applyFill="1" applyBorder="1" applyAlignment="1">
      <alignment horizontal="center" vertical="center" wrapText="1"/>
      <protection/>
    </xf>
    <xf numFmtId="0" fontId="3" fillId="33" borderId="58" xfId="51" applyFont="1" applyFill="1" applyBorder="1" applyAlignment="1">
      <alignment horizontal="center" vertical="center" wrapText="1"/>
      <protection/>
    </xf>
    <xf numFmtId="0" fontId="3" fillId="33" borderId="59" xfId="51" applyFont="1" applyFill="1" applyBorder="1" applyAlignment="1">
      <alignment horizontal="center" vertical="center" wrapText="1"/>
      <protection/>
    </xf>
    <xf numFmtId="0" fontId="2" fillId="0" borderId="60" xfId="51" applyBorder="1" applyAlignment="1">
      <alignment horizontal="center" vertical="center" wrapText="1"/>
      <protection/>
    </xf>
    <xf numFmtId="0" fontId="3" fillId="33" borderId="61" xfId="51" applyFont="1" applyFill="1" applyBorder="1" applyAlignment="1">
      <alignment horizontal="center" vertical="center" wrapText="1"/>
      <protection/>
    </xf>
    <xf numFmtId="0" fontId="3" fillId="33" borderId="62" xfId="51" applyFont="1" applyFill="1" applyBorder="1" applyAlignment="1">
      <alignment horizontal="center" vertical="center" wrapText="1"/>
      <protection/>
    </xf>
    <xf numFmtId="0" fontId="3" fillId="33" borderId="63" xfId="51" applyFont="1" applyFill="1" applyBorder="1" applyAlignment="1">
      <alignment horizontal="center" vertical="center" wrapText="1"/>
      <protection/>
    </xf>
    <xf numFmtId="0" fontId="3" fillId="33" borderId="64" xfId="51" applyFont="1" applyFill="1" applyBorder="1" applyAlignment="1">
      <alignment horizontal="center" vertical="center" wrapText="1"/>
      <protection/>
    </xf>
    <xf numFmtId="0" fontId="3" fillId="33" borderId="65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6" fillId="0" borderId="31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6" fillId="0" borderId="14" xfId="51" applyFont="1" applyBorder="1" applyAlignment="1">
      <alignment horizontal="center" vertical="center" wrapText="1"/>
      <protection/>
    </xf>
    <xf numFmtId="0" fontId="2" fillId="0" borderId="14" xfId="51" applyBorder="1" applyAlignment="1">
      <alignment horizontal="center" vertical="center" wrapText="1"/>
      <protection/>
    </xf>
    <xf numFmtId="0" fontId="4" fillId="33" borderId="25" xfId="51" applyFont="1" applyFill="1" applyBorder="1" applyAlignment="1">
      <alignment horizontal="center" vertical="center" wrapText="1"/>
      <protection/>
    </xf>
    <xf numFmtId="0" fontId="4" fillId="33" borderId="24" xfId="51" applyFont="1" applyFill="1" applyBorder="1" applyAlignment="1">
      <alignment horizontal="center" vertical="center" wrapText="1"/>
      <protection/>
    </xf>
    <xf numFmtId="0" fontId="6" fillId="0" borderId="31" xfId="51" applyFont="1" applyBorder="1" applyAlignment="1" quotePrefix="1">
      <alignment horizontal="center" vertical="center" wrapText="1"/>
      <protection/>
    </xf>
    <xf numFmtId="0" fontId="6" fillId="0" borderId="17" xfId="51" applyFont="1" applyBorder="1" applyAlignment="1" quotePrefix="1">
      <alignment horizontal="center" vertical="center" wrapText="1"/>
      <protection/>
    </xf>
    <xf numFmtId="0" fontId="6" fillId="0" borderId="16" xfId="51" applyFont="1" applyBorder="1" applyAlignment="1" quotePrefix="1">
      <alignment horizontal="center" vertical="center" wrapText="1"/>
      <protection/>
    </xf>
    <xf numFmtId="0" fontId="12" fillId="34" borderId="26" xfId="57" applyFont="1" applyFill="1" applyBorder="1" applyAlignment="1">
      <alignment horizontal="left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 wrapText="1"/>
      <protection/>
    </xf>
    <xf numFmtId="0" fontId="4" fillId="34" borderId="26" xfId="55" applyFont="1" applyFill="1" applyBorder="1" applyAlignment="1">
      <alignment horizontal="center" vertical="center"/>
      <protection/>
    </xf>
    <xf numFmtId="0" fontId="12" fillId="0" borderId="37" xfId="51" applyFont="1" applyFill="1" applyBorder="1" applyAlignment="1">
      <alignment horizontal="left" vertical="center" wrapText="1"/>
      <protection/>
    </xf>
    <xf numFmtId="0" fontId="12" fillId="0" borderId="32" xfId="51" applyFont="1" applyFill="1" applyBorder="1" applyAlignment="1">
      <alignment horizontal="left" vertical="center" wrapText="1"/>
      <protection/>
    </xf>
    <xf numFmtId="0" fontId="12" fillId="0" borderId="37" xfId="51" applyFont="1" applyFill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horizontal="center" vertical="center" wrapText="1"/>
      <protection/>
    </xf>
    <xf numFmtId="0" fontId="50" fillId="0" borderId="66" xfId="51" applyFont="1" applyFill="1" applyBorder="1" applyAlignment="1">
      <alignment horizontal="center" vertical="center" wrapText="1"/>
      <protection/>
    </xf>
    <xf numFmtId="0" fontId="50" fillId="0" borderId="67" xfId="51" applyFont="1" applyFill="1" applyBorder="1" applyAlignment="1">
      <alignment horizontal="center" vertical="center" wrapText="1"/>
      <protection/>
    </xf>
    <xf numFmtId="0" fontId="50" fillId="0" borderId="15" xfId="51" applyFont="1" applyFill="1" applyBorder="1" applyAlignment="1">
      <alignment horizontal="center" vertical="center" wrapText="1"/>
      <protection/>
    </xf>
    <xf numFmtId="0" fontId="48" fillId="0" borderId="0" xfId="51" applyFont="1" applyAlignment="1">
      <alignment horizontal="center" vertical="center" wrapText="1"/>
      <protection/>
    </xf>
    <xf numFmtId="0" fontId="48" fillId="0" borderId="0" xfId="51" applyFont="1" applyAlignment="1">
      <alignment horizontal="center" vertical="center"/>
      <protection/>
    </xf>
    <xf numFmtId="0" fontId="49" fillId="0" borderId="0" xfId="51" applyFont="1" applyAlignment="1">
      <alignment horizontal="center" vertical="center" wrapText="1"/>
      <protection/>
    </xf>
    <xf numFmtId="0" fontId="49" fillId="0" borderId="0" xfId="51" applyFont="1" applyAlignment="1">
      <alignment horizontal="center" vertical="center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 wrapText="1"/>
      <protection/>
    </xf>
    <xf numFmtId="0" fontId="4" fillId="0" borderId="32" xfId="51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3 2" xfId="54"/>
    <cellStyle name="Normalny 3 2 2" xfId="55"/>
    <cellStyle name="Normalny 4" xfId="56"/>
    <cellStyle name="Normalny_Arkusz1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tabSelected="1" view="pageBreakPreview" zoomScale="80" zoomScaleSheetLayoutView="80" zoomScalePageLayoutView="0" workbookViewId="0" topLeftCell="A1">
      <pane ySplit="9" topLeftCell="A280" activePane="bottomLeft" state="frozen"/>
      <selection pane="topLeft" activeCell="F24" sqref="F24"/>
      <selection pane="bottomLeft" activeCell="A1" sqref="A1"/>
    </sheetView>
  </sheetViews>
  <sheetFormatPr defaultColWidth="8.796875" defaultRowHeight="14.25"/>
  <cols>
    <col min="1" max="1" width="7.19921875" style="91" customWidth="1"/>
    <col min="2" max="2" width="7.69921875" style="91" customWidth="1"/>
    <col min="3" max="3" width="49.8984375" style="92" customWidth="1"/>
    <col min="4" max="4" width="14.8984375" style="93" customWidth="1"/>
    <col min="5" max="5" width="16.3984375" style="93" customWidth="1"/>
    <col min="6" max="6" width="15.8984375" style="93" customWidth="1"/>
    <col min="7" max="7" width="13.69921875" style="93" customWidth="1"/>
    <col min="8" max="9" width="15.59765625" style="93" customWidth="1"/>
    <col min="10" max="10" width="14.09765625" style="93" customWidth="1"/>
  </cols>
  <sheetData>
    <row r="1" spans="8:10" ht="40.5" customHeight="1">
      <c r="H1" s="94"/>
      <c r="I1" s="94"/>
      <c r="J1" s="94"/>
    </row>
    <row r="2" spans="8:10" ht="14.25">
      <c r="H2" s="95"/>
      <c r="I2" s="95"/>
      <c r="J2" s="95"/>
    </row>
    <row r="3" spans="1:10" s="96" customFormat="1" ht="35.25" customHeight="1">
      <c r="A3" s="311" t="s">
        <v>89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35.25" customHeight="1">
      <c r="A4" s="97"/>
      <c r="B4" s="98"/>
      <c r="C4" s="99"/>
      <c r="D4" s="100"/>
      <c r="E4" s="100"/>
      <c r="F4" s="101"/>
      <c r="G4" s="100"/>
      <c r="H4" s="101"/>
      <c r="I4" s="100"/>
      <c r="J4" s="100"/>
    </row>
    <row r="5" ht="16.5" customHeight="1">
      <c r="J5" s="102" t="s">
        <v>0</v>
      </c>
    </row>
    <row r="6" spans="1:10" ht="26.25" customHeight="1">
      <c r="A6" s="313" t="s">
        <v>1</v>
      </c>
      <c r="B6" s="313" t="s">
        <v>2</v>
      </c>
      <c r="C6" s="313" t="s">
        <v>90</v>
      </c>
      <c r="D6" s="314" t="s">
        <v>91</v>
      </c>
      <c r="E6" s="313" t="s">
        <v>16</v>
      </c>
      <c r="F6" s="313"/>
      <c r="G6" s="314" t="s">
        <v>91</v>
      </c>
      <c r="H6" s="313" t="s">
        <v>4</v>
      </c>
      <c r="I6" s="313"/>
      <c r="J6" s="314" t="s">
        <v>92</v>
      </c>
    </row>
    <row r="7" spans="1:10" ht="14.25">
      <c r="A7" s="313"/>
      <c r="B7" s="313"/>
      <c r="C7" s="313"/>
      <c r="D7" s="313"/>
      <c r="E7" s="309" t="s">
        <v>39</v>
      </c>
      <c r="F7" s="309"/>
      <c r="G7" s="313"/>
      <c r="H7" s="309" t="s">
        <v>39</v>
      </c>
      <c r="I7" s="309"/>
      <c r="J7" s="314"/>
    </row>
    <row r="8" spans="1:10" ht="14.25">
      <c r="A8" s="313"/>
      <c r="B8" s="313"/>
      <c r="C8" s="313"/>
      <c r="D8" s="313"/>
      <c r="E8" s="104" t="s">
        <v>93</v>
      </c>
      <c r="F8" s="104" t="s">
        <v>94</v>
      </c>
      <c r="G8" s="313"/>
      <c r="H8" s="104" t="s">
        <v>93</v>
      </c>
      <c r="I8" s="104" t="s">
        <v>94</v>
      </c>
      <c r="J8" s="314"/>
    </row>
    <row r="9" spans="1:10" ht="10.5" customHeight="1">
      <c r="A9" s="105" t="s">
        <v>5</v>
      </c>
      <c r="B9" s="105" t="s">
        <v>6</v>
      </c>
      <c r="C9" s="105" t="s">
        <v>7</v>
      </c>
      <c r="D9" s="105" t="s">
        <v>8</v>
      </c>
      <c r="E9" s="105" t="s">
        <v>9</v>
      </c>
      <c r="F9" s="105" t="s">
        <v>10</v>
      </c>
      <c r="G9" s="105" t="s">
        <v>11</v>
      </c>
      <c r="H9" s="105" t="s">
        <v>47</v>
      </c>
      <c r="I9" s="105" t="s">
        <v>48</v>
      </c>
      <c r="J9" s="105" t="s">
        <v>49</v>
      </c>
    </row>
    <row r="10" spans="1:10" s="110" customFormat="1" ht="14.25" customHeight="1">
      <c r="A10" s="106" t="s">
        <v>12</v>
      </c>
      <c r="B10" s="106"/>
      <c r="C10" s="107" t="s">
        <v>95</v>
      </c>
      <c r="D10" s="108">
        <f aca="true" t="shared" si="0" ref="D10:I10">SUM(D11,D13,D15,D17,D28,D34,D40,D48)</f>
        <v>99162465</v>
      </c>
      <c r="E10" s="108">
        <f t="shared" si="0"/>
        <v>57493006</v>
      </c>
      <c r="F10" s="108">
        <f t="shared" si="0"/>
        <v>41669459</v>
      </c>
      <c r="G10" s="108">
        <f t="shared" si="0"/>
        <v>100484774</v>
      </c>
      <c r="H10" s="108">
        <f t="shared" si="0"/>
        <v>58869548</v>
      </c>
      <c r="I10" s="108">
        <f t="shared" si="0"/>
        <v>41615226</v>
      </c>
      <c r="J10" s="109">
        <f aca="true" t="shared" si="1" ref="J10:J15">G10/D10</f>
        <v>1.0133347733943483</v>
      </c>
    </row>
    <row r="11" spans="1:10" s="115" customFormat="1" ht="16.5" customHeight="1">
      <c r="A11" s="298"/>
      <c r="B11" s="111" t="s">
        <v>96</v>
      </c>
      <c r="C11" s="112" t="s">
        <v>97</v>
      </c>
      <c r="D11" s="113">
        <f aca="true" t="shared" si="2" ref="D11:I11">SUM(D12)</f>
        <v>10902000</v>
      </c>
      <c r="E11" s="113">
        <f t="shared" si="2"/>
        <v>10902000</v>
      </c>
      <c r="F11" s="113">
        <f t="shared" si="2"/>
        <v>0</v>
      </c>
      <c r="G11" s="113">
        <f t="shared" si="2"/>
        <v>10535593</v>
      </c>
      <c r="H11" s="113">
        <f t="shared" si="2"/>
        <v>10535593</v>
      </c>
      <c r="I11" s="113">
        <f t="shared" si="2"/>
        <v>0</v>
      </c>
      <c r="J11" s="114">
        <f t="shared" si="1"/>
        <v>0.9663908457163823</v>
      </c>
    </row>
    <row r="12" spans="1:10" s="115" customFormat="1" ht="25.5">
      <c r="A12" s="298"/>
      <c r="B12" s="116"/>
      <c r="C12" s="117" t="s">
        <v>98</v>
      </c>
      <c r="D12" s="118">
        <f>SUM(E12:F12)</f>
        <v>10902000</v>
      </c>
      <c r="E12" s="118">
        <v>10902000</v>
      </c>
      <c r="F12" s="118">
        <v>0</v>
      </c>
      <c r="G12" s="118">
        <f>SUM(H12:I12)</f>
        <v>10535593</v>
      </c>
      <c r="H12" s="118">
        <v>10535593</v>
      </c>
      <c r="I12" s="118">
        <v>0</v>
      </c>
      <c r="J12" s="119">
        <f>G12/D12</f>
        <v>0.9663908457163823</v>
      </c>
    </row>
    <row r="13" spans="1:10" s="121" customFormat="1" ht="15">
      <c r="A13" s="298"/>
      <c r="B13" s="111" t="s">
        <v>19</v>
      </c>
      <c r="C13" s="120" t="s">
        <v>20</v>
      </c>
      <c r="D13" s="113">
        <f>SUM(D14)</f>
        <v>20000</v>
      </c>
      <c r="E13" s="113">
        <f>SUM(E14)</f>
        <v>20000</v>
      </c>
      <c r="F13" s="113">
        <v>0</v>
      </c>
      <c r="G13" s="113">
        <f>SUM(G14)</f>
        <v>20000</v>
      </c>
      <c r="H13" s="113">
        <f>SUM(H14)</f>
        <v>20000</v>
      </c>
      <c r="I13" s="113">
        <f>SUM(I14)</f>
        <v>0</v>
      </c>
      <c r="J13" s="114">
        <f t="shared" si="1"/>
        <v>1</v>
      </c>
    </row>
    <row r="14" spans="1:10" s="124" customFormat="1" ht="38.25">
      <c r="A14" s="298"/>
      <c r="B14" s="122"/>
      <c r="C14" s="123" t="s">
        <v>99</v>
      </c>
      <c r="D14" s="118">
        <f>SUM(E14:F14)</f>
        <v>20000</v>
      </c>
      <c r="E14" s="118">
        <v>20000</v>
      </c>
      <c r="F14" s="118">
        <v>0</v>
      </c>
      <c r="G14" s="118">
        <f>SUM(H14:I14)</f>
        <v>20000</v>
      </c>
      <c r="H14" s="118">
        <v>20000</v>
      </c>
      <c r="I14" s="118">
        <v>0</v>
      </c>
      <c r="J14" s="119">
        <f t="shared" si="1"/>
        <v>1</v>
      </c>
    </row>
    <row r="15" spans="1:10" s="121" customFormat="1" ht="15" customHeight="1">
      <c r="A15" s="298"/>
      <c r="B15" s="111" t="s">
        <v>100</v>
      </c>
      <c r="C15" s="112" t="s">
        <v>101</v>
      </c>
      <c r="D15" s="113">
        <f aca="true" t="shared" si="3" ref="D15:I15">SUM(D16)</f>
        <v>498168</v>
      </c>
      <c r="E15" s="113">
        <f t="shared" si="3"/>
        <v>498168</v>
      </c>
      <c r="F15" s="113">
        <f t="shared" si="3"/>
        <v>0</v>
      </c>
      <c r="G15" s="113">
        <f t="shared" si="3"/>
        <v>626054</v>
      </c>
      <c r="H15" s="113">
        <f t="shared" si="3"/>
        <v>625828</v>
      </c>
      <c r="I15" s="113">
        <f t="shared" si="3"/>
        <v>226</v>
      </c>
      <c r="J15" s="114">
        <f t="shared" si="1"/>
        <v>1.256712594947889</v>
      </c>
    </row>
    <row r="16" spans="1:10" s="124" customFormat="1" ht="25.5">
      <c r="A16" s="298"/>
      <c r="B16" s="122"/>
      <c r="C16" s="125" t="s">
        <v>102</v>
      </c>
      <c r="D16" s="118">
        <f>SUM(E16:F16)</f>
        <v>498168</v>
      </c>
      <c r="E16" s="118">
        <v>498168</v>
      </c>
      <c r="F16" s="118">
        <v>0</v>
      </c>
      <c r="G16" s="118">
        <f>SUM(H16:I16)</f>
        <v>626054</v>
      </c>
      <c r="H16" s="118">
        <v>625828</v>
      </c>
      <c r="I16" s="118">
        <v>226</v>
      </c>
      <c r="J16" s="119">
        <f>G16/D16*100%</f>
        <v>1.256712594947889</v>
      </c>
    </row>
    <row r="17" spans="1:10" s="126" customFormat="1" ht="15">
      <c r="A17" s="298"/>
      <c r="B17" s="111" t="s">
        <v>21</v>
      </c>
      <c r="C17" s="112" t="s">
        <v>22</v>
      </c>
      <c r="D17" s="113">
        <f aca="true" t="shared" si="4" ref="D17:I17">SUM(D18:D27)</f>
        <v>42172222</v>
      </c>
      <c r="E17" s="113">
        <f t="shared" si="4"/>
        <v>15656421</v>
      </c>
      <c r="F17" s="113">
        <f t="shared" si="4"/>
        <v>26515801</v>
      </c>
      <c r="G17" s="113">
        <f t="shared" si="4"/>
        <v>42160486</v>
      </c>
      <c r="H17" s="113">
        <f t="shared" si="4"/>
        <v>15658426</v>
      </c>
      <c r="I17" s="113">
        <f t="shared" si="4"/>
        <v>26502060</v>
      </c>
      <c r="J17" s="114">
        <f aca="true" t="shared" si="5" ref="J17:J30">G17/D17</f>
        <v>0.9997217125528742</v>
      </c>
    </row>
    <row r="18" spans="1:10" s="124" customFormat="1" ht="38.25">
      <c r="A18" s="298"/>
      <c r="B18" s="302"/>
      <c r="C18" s="123" t="s">
        <v>103</v>
      </c>
      <c r="D18" s="118">
        <f aca="true" t="shared" si="6" ref="D18:D27">SUM(E18:F18)</f>
        <v>1421</v>
      </c>
      <c r="E18" s="118">
        <v>1421</v>
      </c>
      <c r="F18" s="118">
        <v>0</v>
      </c>
      <c r="G18" s="118">
        <f aca="true" t="shared" si="7" ref="G18:G27">SUM(H18:I18)</f>
        <v>3426</v>
      </c>
      <c r="H18" s="118">
        <v>3426</v>
      </c>
      <c r="I18" s="118">
        <v>0</v>
      </c>
      <c r="J18" s="119">
        <f t="shared" si="5"/>
        <v>2.4109781843771994</v>
      </c>
    </row>
    <row r="19" spans="1:10" s="124" customFormat="1" ht="38.25">
      <c r="A19" s="298"/>
      <c r="B19" s="302"/>
      <c r="C19" s="127" t="s">
        <v>104</v>
      </c>
      <c r="D19" s="118">
        <f>SUM(E19:F19)</f>
        <v>16329975</v>
      </c>
      <c r="E19" s="118">
        <v>15623000</v>
      </c>
      <c r="F19" s="128">
        <v>706975</v>
      </c>
      <c r="G19" s="118">
        <f t="shared" si="7"/>
        <v>16325953</v>
      </c>
      <c r="H19" s="118">
        <v>15623000</v>
      </c>
      <c r="I19" s="129">
        <v>702953</v>
      </c>
      <c r="J19" s="119">
        <f t="shared" si="5"/>
        <v>0.999753704460662</v>
      </c>
    </row>
    <row r="20" spans="1:10" s="124" customFormat="1" ht="25.5">
      <c r="A20" s="298"/>
      <c r="B20" s="302"/>
      <c r="C20" s="130" t="s">
        <v>105</v>
      </c>
      <c r="D20" s="118">
        <f t="shared" si="6"/>
        <v>32000</v>
      </c>
      <c r="E20" s="118">
        <v>32000</v>
      </c>
      <c r="F20" s="118">
        <v>0</v>
      </c>
      <c r="G20" s="118">
        <f t="shared" si="7"/>
        <v>32000</v>
      </c>
      <c r="H20" s="118">
        <v>32000</v>
      </c>
      <c r="I20" s="128">
        <v>0</v>
      </c>
      <c r="J20" s="119">
        <f t="shared" si="5"/>
        <v>1</v>
      </c>
    </row>
    <row r="21" spans="1:12" s="124" customFormat="1" ht="79.5" customHeight="1">
      <c r="A21" s="298"/>
      <c r="B21" s="302"/>
      <c r="C21" s="131" t="s">
        <v>106</v>
      </c>
      <c r="D21" s="118">
        <f t="shared" si="6"/>
        <v>188148</v>
      </c>
      <c r="E21" s="118">
        <v>0</v>
      </c>
      <c r="F21" s="118">
        <v>188148</v>
      </c>
      <c r="G21" s="118">
        <f t="shared" si="7"/>
        <v>182605</v>
      </c>
      <c r="H21" s="118">
        <v>0</v>
      </c>
      <c r="I21" s="128">
        <v>182605</v>
      </c>
      <c r="J21" s="119">
        <f t="shared" si="5"/>
        <v>0.9705391500308268</v>
      </c>
      <c r="L21" s="132"/>
    </row>
    <row r="22" spans="1:10" s="124" customFormat="1" ht="38.25">
      <c r="A22" s="298"/>
      <c r="B22" s="302"/>
      <c r="C22" s="131" t="s">
        <v>107</v>
      </c>
      <c r="D22" s="118">
        <f t="shared" si="6"/>
        <v>12446000</v>
      </c>
      <c r="E22" s="118">
        <v>0</v>
      </c>
      <c r="F22" s="118">
        <v>12446000</v>
      </c>
      <c r="G22" s="118">
        <f t="shared" si="7"/>
        <v>12446000</v>
      </c>
      <c r="H22" s="118">
        <v>0</v>
      </c>
      <c r="I22" s="118">
        <v>12446000</v>
      </c>
      <c r="J22" s="119">
        <f t="shared" si="5"/>
        <v>1</v>
      </c>
    </row>
    <row r="23" spans="1:10" s="124" customFormat="1" ht="38.25">
      <c r="A23" s="298"/>
      <c r="B23" s="302"/>
      <c r="C23" s="131" t="s">
        <v>108</v>
      </c>
      <c r="D23" s="118">
        <f t="shared" si="6"/>
        <v>9536191</v>
      </c>
      <c r="E23" s="118">
        <v>0</v>
      </c>
      <c r="F23" s="118">
        <v>9536191</v>
      </c>
      <c r="G23" s="118">
        <f t="shared" si="7"/>
        <v>9536179</v>
      </c>
      <c r="H23" s="118">
        <v>0</v>
      </c>
      <c r="I23" s="118">
        <v>9536179</v>
      </c>
      <c r="J23" s="119">
        <f t="shared" si="5"/>
        <v>0.9999987416359425</v>
      </c>
    </row>
    <row r="24" spans="1:10" s="124" customFormat="1" ht="79.5" customHeight="1">
      <c r="A24" s="298"/>
      <c r="B24" s="302"/>
      <c r="C24" s="131" t="s">
        <v>109</v>
      </c>
      <c r="D24" s="118">
        <f t="shared" si="6"/>
        <v>1817103</v>
      </c>
      <c r="E24" s="118">
        <v>0</v>
      </c>
      <c r="F24" s="118">
        <v>1817103</v>
      </c>
      <c r="G24" s="118">
        <f t="shared" si="7"/>
        <v>1812948</v>
      </c>
      <c r="H24" s="118">
        <v>0</v>
      </c>
      <c r="I24" s="128">
        <v>1812948</v>
      </c>
      <c r="J24" s="119">
        <f t="shared" si="5"/>
        <v>0.99771339324188</v>
      </c>
    </row>
    <row r="25" spans="1:10" s="124" customFormat="1" ht="38.25">
      <c r="A25" s="298"/>
      <c r="B25" s="302"/>
      <c r="C25" s="131" t="s">
        <v>110</v>
      </c>
      <c r="D25" s="118">
        <f t="shared" si="6"/>
        <v>1057079</v>
      </c>
      <c r="E25" s="118">
        <v>0</v>
      </c>
      <c r="F25" s="118">
        <v>1057079</v>
      </c>
      <c r="G25" s="118">
        <f t="shared" si="7"/>
        <v>1057078</v>
      </c>
      <c r="H25" s="118">
        <v>0</v>
      </c>
      <c r="I25" s="128">
        <v>1057078</v>
      </c>
      <c r="J25" s="119">
        <f t="shared" si="5"/>
        <v>0.9999990539969104</v>
      </c>
    </row>
    <row r="26" spans="1:12" s="124" customFormat="1" ht="25.5">
      <c r="A26" s="298"/>
      <c r="B26" s="302"/>
      <c r="C26" s="131" t="s">
        <v>111</v>
      </c>
      <c r="D26" s="118">
        <f t="shared" si="6"/>
        <v>352360</v>
      </c>
      <c r="E26" s="118">
        <v>0</v>
      </c>
      <c r="F26" s="118">
        <v>352360</v>
      </c>
      <c r="G26" s="118">
        <f t="shared" si="7"/>
        <v>352359</v>
      </c>
      <c r="H26" s="118">
        <v>0</v>
      </c>
      <c r="I26" s="128">
        <v>352359</v>
      </c>
      <c r="J26" s="119">
        <f t="shared" si="5"/>
        <v>0.9999971619934158</v>
      </c>
      <c r="K26" s="132"/>
      <c r="L26" s="132"/>
    </row>
    <row r="27" spans="1:10" s="124" customFormat="1" ht="79.5" customHeight="1">
      <c r="A27" s="298"/>
      <c r="B27" s="302"/>
      <c r="C27" s="131" t="s">
        <v>112</v>
      </c>
      <c r="D27" s="118">
        <f t="shared" si="6"/>
        <v>411945</v>
      </c>
      <c r="E27" s="118">
        <v>0</v>
      </c>
      <c r="F27" s="118">
        <v>411945</v>
      </c>
      <c r="G27" s="118">
        <f t="shared" si="7"/>
        <v>411938</v>
      </c>
      <c r="H27" s="118">
        <v>0</v>
      </c>
      <c r="I27" s="128">
        <v>411938</v>
      </c>
      <c r="J27" s="119">
        <f t="shared" si="5"/>
        <v>0.9999830074403137</v>
      </c>
    </row>
    <row r="28" spans="1:10" s="121" customFormat="1" ht="15">
      <c r="A28" s="298"/>
      <c r="B28" s="111" t="s">
        <v>23</v>
      </c>
      <c r="C28" s="120" t="s">
        <v>24</v>
      </c>
      <c r="D28" s="113">
        <f aca="true" t="shared" si="8" ref="D28:I28">SUM(D29:D33)</f>
        <v>4824000</v>
      </c>
      <c r="E28" s="113">
        <f t="shared" si="8"/>
        <v>4799000</v>
      </c>
      <c r="F28" s="113">
        <f t="shared" si="8"/>
        <v>25000</v>
      </c>
      <c r="G28" s="113">
        <f t="shared" si="8"/>
        <v>4000576</v>
      </c>
      <c r="H28" s="113">
        <f t="shared" si="8"/>
        <v>3979316</v>
      </c>
      <c r="I28" s="113">
        <f t="shared" si="8"/>
        <v>21260</v>
      </c>
      <c r="J28" s="114">
        <f t="shared" si="5"/>
        <v>0.8293067993366501</v>
      </c>
    </row>
    <row r="29" spans="1:10" s="124" customFormat="1" ht="63.75">
      <c r="A29" s="298"/>
      <c r="B29" s="304"/>
      <c r="C29" s="133" t="s">
        <v>113</v>
      </c>
      <c r="D29" s="118">
        <f>SUM(E29:F29)</f>
        <v>3617000</v>
      </c>
      <c r="E29" s="118">
        <v>3599000</v>
      </c>
      <c r="F29" s="118">
        <v>18000</v>
      </c>
      <c r="G29" s="118">
        <f>SUM(H29:I29)</f>
        <v>2998530</v>
      </c>
      <c r="H29" s="128">
        <v>2982585</v>
      </c>
      <c r="I29" s="128">
        <v>15945</v>
      </c>
      <c r="J29" s="119">
        <f t="shared" si="5"/>
        <v>0.829010229471938</v>
      </c>
    </row>
    <row r="30" spans="1:10" s="124" customFormat="1" ht="78" customHeight="1">
      <c r="A30" s="298"/>
      <c r="B30" s="304"/>
      <c r="C30" s="133" t="s">
        <v>114</v>
      </c>
      <c r="D30" s="118">
        <f>SUM(E30:F30)</f>
        <v>1207000</v>
      </c>
      <c r="E30" s="118">
        <v>1200000</v>
      </c>
      <c r="F30" s="118">
        <v>7000</v>
      </c>
      <c r="G30" s="118">
        <f>SUM(H30:I30)</f>
        <v>999519</v>
      </c>
      <c r="H30" s="128">
        <v>994204</v>
      </c>
      <c r="I30" s="128">
        <v>5315</v>
      </c>
      <c r="J30" s="119">
        <f t="shared" si="5"/>
        <v>0.8281019055509528</v>
      </c>
    </row>
    <row r="31" spans="1:10" s="124" customFormat="1" ht="51">
      <c r="A31" s="298"/>
      <c r="B31" s="304"/>
      <c r="C31" s="133" t="s">
        <v>115</v>
      </c>
      <c r="D31" s="118">
        <f>SUM(E31:F31)</f>
        <v>0</v>
      </c>
      <c r="E31" s="118">
        <v>0</v>
      </c>
      <c r="F31" s="118">
        <v>0</v>
      </c>
      <c r="G31" s="118">
        <f>SUM(H31:I31)</f>
        <v>97</v>
      </c>
      <c r="H31" s="118">
        <v>97</v>
      </c>
      <c r="I31" s="118">
        <v>0</v>
      </c>
      <c r="J31" s="119"/>
    </row>
    <row r="32" spans="1:10" s="124" customFormat="1" ht="51">
      <c r="A32" s="298"/>
      <c r="B32" s="304"/>
      <c r="C32" s="133" t="s">
        <v>116</v>
      </c>
      <c r="D32" s="118">
        <f>SUM(E32:F32)</f>
        <v>0</v>
      </c>
      <c r="E32" s="118">
        <v>0</v>
      </c>
      <c r="F32" s="118">
        <v>0</v>
      </c>
      <c r="G32" s="118">
        <f>SUM(H32:I32)</f>
        <v>32</v>
      </c>
      <c r="H32" s="118">
        <v>32</v>
      </c>
      <c r="I32" s="118">
        <v>0</v>
      </c>
      <c r="J32" s="119"/>
    </row>
    <row r="33" spans="1:10" s="124" customFormat="1" ht="38.25">
      <c r="A33" s="298"/>
      <c r="B33" s="304"/>
      <c r="C33" s="127" t="s">
        <v>117</v>
      </c>
      <c r="D33" s="118">
        <f>SUM(E33:F33)</f>
        <v>0</v>
      </c>
      <c r="E33" s="118">
        <v>0</v>
      </c>
      <c r="F33" s="118">
        <v>0</v>
      </c>
      <c r="G33" s="118">
        <f>SUM(H33:I33)</f>
        <v>2398</v>
      </c>
      <c r="H33" s="118">
        <v>2398</v>
      </c>
      <c r="I33" s="118">
        <v>0</v>
      </c>
      <c r="J33" s="119"/>
    </row>
    <row r="34" spans="1:10" s="121" customFormat="1" ht="15">
      <c r="A34" s="298"/>
      <c r="B34" s="111" t="s">
        <v>118</v>
      </c>
      <c r="C34" s="120" t="s">
        <v>119</v>
      </c>
      <c r="D34" s="113">
        <f>SUM(D35:D39)</f>
        <v>5620000</v>
      </c>
      <c r="E34" s="113">
        <f>SUM(E35:E39)</f>
        <v>5620000</v>
      </c>
      <c r="F34" s="113">
        <f>SUM(F35:F39)</f>
        <v>0</v>
      </c>
      <c r="G34" s="113">
        <f>SUM(G35:G39)</f>
        <v>8099780</v>
      </c>
      <c r="H34" s="113">
        <f>SUM(H35:H39)</f>
        <v>8099780</v>
      </c>
      <c r="I34" s="113">
        <f>SUM(I35:I39)</f>
        <v>0</v>
      </c>
      <c r="J34" s="114">
        <f>G34/D34</f>
        <v>1.4412419928825624</v>
      </c>
    </row>
    <row r="35" spans="1:10" s="124" customFormat="1" ht="12.75">
      <c r="A35" s="298"/>
      <c r="B35" s="302"/>
      <c r="C35" s="123" t="s">
        <v>120</v>
      </c>
      <c r="D35" s="118">
        <f>SUM(E35:F35)</f>
        <v>4935000</v>
      </c>
      <c r="E35" s="118">
        <v>4935000</v>
      </c>
      <c r="F35" s="118">
        <v>0</v>
      </c>
      <c r="G35" s="118">
        <f>SUM(H35:I35)</f>
        <v>6973427</v>
      </c>
      <c r="H35" s="118">
        <v>6973427</v>
      </c>
      <c r="I35" s="118">
        <v>0</v>
      </c>
      <c r="J35" s="119">
        <f>G35/D35</f>
        <v>1.413055116514691</v>
      </c>
    </row>
    <row r="36" spans="1:10" s="124" customFormat="1" ht="25.5">
      <c r="A36" s="298"/>
      <c r="B36" s="302"/>
      <c r="C36" s="123" t="s">
        <v>121</v>
      </c>
      <c r="D36" s="118">
        <f>SUM(E36:F36)</f>
        <v>0</v>
      </c>
      <c r="E36" s="118">
        <v>0</v>
      </c>
      <c r="F36" s="118">
        <v>0</v>
      </c>
      <c r="G36" s="118">
        <f>SUM(H36:I36)</f>
        <v>171584</v>
      </c>
      <c r="H36" s="118">
        <v>171584</v>
      </c>
      <c r="I36" s="118">
        <v>0</v>
      </c>
      <c r="J36" s="119"/>
    </row>
    <row r="37" spans="1:10" s="124" customFormat="1" ht="25.5">
      <c r="A37" s="298"/>
      <c r="B37" s="302"/>
      <c r="C37" s="123" t="s">
        <v>122</v>
      </c>
      <c r="D37" s="118">
        <f>SUM(E37:F37)</f>
        <v>123184</v>
      </c>
      <c r="E37" s="118">
        <v>123184</v>
      </c>
      <c r="F37" s="118">
        <v>0</v>
      </c>
      <c r="G37" s="118">
        <f>SUM(H37:I37)</f>
        <v>388603</v>
      </c>
      <c r="H37" s="118">
        <v>388603</v>
      </c>
      <c r="I37" s="118">
        <v>0</v>
      </c>
      <c r="J37" s="119">
        <f aca="true" t="shared" si="9" ref="J37:J77">G37/D37</f>
        <v>3.1546548253019875</v>
      </c>
    </row>
    <row r="38" spans="1:10" s="124" customFormat="1" ht="25.5">
      <c r="A38" s="298"/>
      <c r="B38" s="302"/>
      <c r="C38" s="123" t="s">
        <v>123</v>
      </c>
      <c r="D38" s="118">
        <f>SUM(E38:F38)</f>
        <v>0</v>
      </c>
      <c r="E38" s="118">
        <v>0</v>
      </c>
      <c r="F38" s="118">
        <v>0</v>
      </c>
      <c r="G38" s="118">
        <f>SUM(H38:I38)</f>
        <v>4350</v>
      </c>
      <c r="H38" s="118">
        <v>4350</v>
      </c>
      <c r="I38" s="118">
        <v>0</v>
      </c>
      <c r="J38" s="119"/>
    </row>
    <row r="39" spans="1:10" s="124" customFormat="1" ht="25.5">
      <c r="A39" s="298"/>
      <c r="B39" s="302"/>
      <c r="C39" s="123" t="s">
        <v>124</v>
      </c>
      <c r="D39" s="118">
        <f>SUM(E39:F39)</f>
        <v>561816</v>
      </c>
      <c r="E39" s="118">
        <v>561816</v>
      </c>
      <c r="F39" s="118">
        <v>0</v>
      </c>
      <c r="G39" s="118">
        <f>SUM(H39:I39)</f>
        <v>561816</v>
      </c>
      <c r="H39" s="118">
        <v>561816</v>
      </c>
      <c r="I39" s="118">
        <v>0</v>
      </c>
      <c r="J39" s="119">
        <f t="shared" si="9"/>
        <v>1</v>
      </c>
    </row>
    <row r="40" spans="1:10" s="121" customFormat="1" ht="15">
      <c r="A40" s="298"/>
      <c r="B40" s="116" t="s">
        <v>25</v>
      </c>
      <c r="C40" s="120" t="s">
        <v>26</v>
      </c>
      <c r="D40" s="113">
        <f aca="true" t="shared" si="10" ref="D40:I40">SUM(D41:D47)</f>
        <v>34981336</v>
      </c>
      <c r="E40" s="113">
        <f t="shared" si="10"/>
        <v>19852678</v>
      </c>
      <c r="F40" s="113">
        <f t="shared" si="10"/>
        <v>15128658</v>
      </c>
      <c r="G40" s="113">
        <f t="shared" si="10"/>
        <v>34897550</v>
      </c>
      <c r="H40" s="113">
        <f t="shared" si="10"/>
        <v>19805870</v>
      </c>
      <c r="I40" s="113">
        <f t="shared" si="10"/>
        <v>15091680</v>
      </c>
      <c r="J40" s="114">
        <f t="shared" si="9"/>
        <v>0.9976048370479618</v>
      </c>
    </row>
    <row r="41" spans="1:10" s="124" customFormat="1" ht="38.25">
      <c r="A41" s="298"/>
      <c r="B41" s="302"/>
      <c r="C41" s="133" t="s">
        <v>125</v>
      </c>
      <c r="D41" s="118">
        <f aca="true" t="shared" si="11" ref="D41:D47">SUM(E41:F41)</f>
        <v>3566486</v>
      </c>
      <c r="E41" s="118">
        <v>0</v>
      </c>
      <c r="F41" s="118">
        <v>3566486</v>
      </c>
      <c r="G41" s="118">
        <f aca="true" t="shared" si="12" ref="G41:G47">SUM(H41:I41)</f>
        <v>3529575</v>
      </c>
      <c r="H41" s="118">
        <v>0</v>
      </c>
      <c r="I41" s="118">
        <v>3529575</v>
      </c>
      <c r="J41" s="119">
        <f t="shared" si="9"/>
        <v>0.9896505972545525</v>
      </c>
    </row>
    <row r="42" spans="1:10" s="124" customFormat="1" ht="38.25">
      <c r="A42" s="298"/>
      <c r="B42" s="302"/>
      <c r="C42" s="133" t="s">
        <v>126</v>
      </c>
      <c r="D42" s="118">
        <f t="shared" si="11"/>
        <v>20740000</v>
      </c>
      <c r="E42" s="118">
        <v>19620151</v>
      </c>
      <c r="F42" s="118">
        <v>1119849</v>
      </c>
      <c r="G42" s="118">
        <f t="shared" si="12"/>
        <v>20693193</v>
      </c>
      <c r="H42" s="118">
        <v>19573344</v>
      </c>
      <c r="I42" s="118">
        <v>1119849</v>
      </c>
      <c r="J42" s="119">
        <f t="shared" si="9"/>
        <v>0.9977431533269046</v>
      </c>
    </row>
    <row r="43" spans="1:10" s="124" customFormat="1" ht="25.5">
      <c r="A43" s="298"/>
      <c r="B43" s="302"/>
      <c r="C43" s="133" t="s">
        <v>127</v>
      </c>
      <c r="D43" s="118">
        <f t="shared" si="11"/>
        <v>232527</v>
      </c>
      <c r="E43" s="118">
        <v>232527</v>
      </c>
      <c r="F43" s="118">
        <v>0</v>
      </c>
      <c r="G43" s="118">
        <f t="shared" si="12"/>
        <v>232526</v>
      </c>
      <c r="H43" s="118">
        <v>232526</v>
      </c>
      <c r="I43" s="118">
        <v>0</v>
      </c>
      <c r="J43" s="119">
        <f t="shared" si="9"/>
        <v>0.9999956994241529</v>
      </c>
    </row>
    <row r="44" spans="1:10" s="124" customFormat="1" ht="76.5">
      <c r="A44" s="298"/>
      <c r="B44" s="302"/>
      <c r="C44" s="131" t="s">
        <v>109</v>
      </c>
      <c r="D44" s="118">
        <f t="shared" si="11"/>
        <v>4106156</v>
      </c>
      <c r="E44" s="118">
        <v>0</v>
      </c>
      <c r="F44" s="118">
        <v>4106156</v>
      </c>
      <c r="G44" s="118">
        <f t="shared" si="12"/>
        <v>4106156</v>
      </c>
      <c r="H44" s="118">
        <v>0</v>
      </c>
      <c r="I44" s="128">
        <v>4106156</v>
      </c>
      <c r="J44" s="119">
        <f t="shared" si="9"/>
        <v>1</v>
      </c>
    </row>
    <row r="45" spans="1:10" s="124" customFormat="1" ht="38.25">
      <c r="A45" s="298"/>
      <c r="B45" s="302"/>
      <c r="C45" s="131" t="s">
        <v>108</v>
      </c>
      <c r="D45" s="118">
        <f t="shared" si="11"/>
        <v>4934135</v>
      </c>
      <c r="E45" s="118">
        <v>0</v>
      </c>
      <c r="F45" s="118">
        <v>4934135</v>
      </c>
      <c r="G45" s="118">
        <f t="shared" si="12"/>
        <v>4934135</v>
      </c>
      <c r="H45" s="118">
        <v>0</v>
      </c>
      <c r="I45" s="128">
        <v>4934135</v>
      </c>
      <c r="J45" s="119">
        <f t="shared" si="9"/>
        <v>1</v>
      </c>
    </row>
    <row r="46" spans="1:10" s="124" customFormat="1" ht="76.5">
      <c r="A46" s="298"/>
      <c r="B46" s="302"/>
      <c r="C46" s="131" t="s">
        <v>106</v>
      </c>
      <c r="D46" s="118">
        <f t="shared" si="11"/>
        <v>993223</v>
      </c>
      <c r="E46" s="118">
        <v>0</v>
      </c>
      <c r="F46" s="118">
        <v>993223</v>
      </c>
      <c r="G46" s="118">
        <f t="shared" si="12"/>
        <v>993157</v>
      </c>
      <c r="H46" s="118">
        <v>0</v>
      </c>
      <c r="I46" s="128">
        <v>993157</v>
      </c>
      <c r="J46" s="119">
        <f t="shared" si="9"/>
        <v>0.999933549666087</v>
      </c>
    </row>
    <row r="47" spans="1:10" s="124" customFormat="1" ht="38.25">
      <c r="A47" s="298"/>
      <c r="B47" s="302"/>
      <c r="C47" s="131" t="s">
        <v>128</v>
      </c>
      <c r="D47" s="118">
        <f t="shared" si="11"/>
        <v>408809</v>
      </c>
      <c r="E47" s="118">
        <v>0</v>
      </c>
      <c r="F47" s="118">
        <v>408809</v>
      </c>
      <c r="G47" s="118">
        <f t="shared" si="12"/>
        <v>408808</v>
      </c>
      <c r="H47" s="118">
        <v>0</v>
      </c>
      <c r="I47" s="128">
        <v>408808</v>
      </c>
      <c r="J47" s="119">
        <f t="shared" si="9"/>
        <v>0.9999975538699001</v>
      </c>
    </row>
    <row r="48" spans="1:10" s="124" customFormat="1" ht="12.75">
      <c r="A48" s="298"/>
      <c r="B48" s="111" t="s">
        <v>54</v>
      </c>
      <c r="C48" s="120" t="s">
        <v>30</v>
      </c>
      <c r="D48" s="113">
        <f aca="true" t="shared" si="13" ref="D48:I48">SUM(D49:D49)</f>
        <v>144739</v>
      </c>
      <c r="E48" s="113">
        <f t="shared" si="13"/>
        <v>144739</v>
      </c>
      <c r="F48" s="113">
        <f t="shared" si="13"/>
        <v>0</v>
      </c>
      <c r="G48" s="113">
        <f t="shared" si="13"/>
        <v>144735</v>
      </c>
      <c r="H48" s="113">
        <f t="shared" si="13"/>
        <v>144735</v>
      </c>
      <c r="I48" s="113">
        <f t="shared" si="13"/>
        <v>0</v>
      </c>
      <c r="J48" s="114">
        <f t="shared" si="9"/>
        <v>0.9999723640483905</v>
      </c>
    </row>
    <row r="49" spans="1:10" s="124" customFormat="1" ht="38.25">
      <c r="A49" s="298"/>
      <c r="B49" s="122"/>
      <c r="C49" s="131" t="s">
        <v>99</v>
      </c>
      <c r="D49" s="118">
        <f>SUM(E49:F49)</f>
        <v>144739</v>
      </c>
      <c r="E49" s="118">
        <v>144739</v>
      </c>
      <c r="F49" s="118">
        <v>0</v>
      </c>
      <c r="G49" s="118">
        <f>SUM(H49:I49)</f>
        <v>144735</v>
      </c>
      <c r="H49" s="118">
        <v>144735</v>
      </c>
      <c r="I49" s="118">
        <v>0</v>
      </c>
      <c r="J49" s="119">
        <f t="shared" si="9"/>
        <v>0.9999723640483905</v>
      </c>
    </row>
    <row r="50" spans="1:10" s="110" customFormat="1" ht="15.75">
      <c r="A50" s="106" t="s">
        <v>129</v>
      </c>
      <c r="B50" s="106"/>
      <c r="C50" s="134" t="s">
        <v>130</v>
      </c>
      <c r="D50" s="108">
        <f aca="true" t="shared" si="14" ref="D50:I50">SUM(D51)</f>
        <v>475000</v>
      </c>
      <c r="E50" s="108">
        <f t="shared" si="14"/>
        <v>465000</v>
      </c>
      <c r="F50" s="108">
        <f t="shared" si="14"/>
        <v>10000</v>
      </c>
      <c r="G50" s="108">
        <f t="shared" si="14"/>
        <v>198820</v>
      </c>
      <c r="H50" s="108">
        <f t="shared" si="14"/>
        <v>198820</v>
      </c>
      <c r="I50" s="108">
        <f t="shared" si="14"/>
        <v>0</v>
      </c>
      <c r="J50" s="109">
        <f t="shared" si="9"/>
        <v>0.4185684210526316</v>
      </c>
    </row>
    <row r="51" spans="1:10" s="110" customFormat="1" ht="25.5">
      <c r="A51" s="310"/>
      <c r="B51" s="135" t="s">
        <v>131</v>
      </c>
      <c r="C51" s="136" t="s">
        <v>132</v>
      </c>
      <c r="D51" s="137">
        <f>SUM(D52:D54)</f>
        <v>475000</v>
      </c>
      <c r="E51" s="137">
        <f>SUM(E52:E54)</f>
        <v>465000</v>
      </c>
      <c r="F51" s="137">
        <f>SUM(F52:F54)</f>
        <v>10000</v>
      </c>
      <c r="G51" s="137">
        <f>SUM(G52:G54)</f>
        <v>198820</v>
      </c>
      <c r="H51" s="137">
        <f>SUM(H52:H54)</f>
        <v>198820</v>
      </c>
      <c r="I51" s="137">
        <f>SUM(I52:I54)</f>
        <v>0</v>
      </c>
      <c r="J51" s="114">
        <f t="shared" si="9"/>
        <v>0.4185684210526316</v>
      </c>
    </row>
    <row r="52" spans="1:10" s="139" customFormat="1" ht="51">
      <c r="A52" s="310"/>
      <c r="B52" s="305"/>
      <c r="C52" s="131" t="s">
        <v>133</v>
      </c>
      <c r="D52" s="138">
        <f>SUM(E52:F52)</f>
        <v>363000</v>
      </c>
      <c r="E52" s="138">
        <v>356000</v>
      </c>
      <c r="F52" s="138">
        <v>7000</v>
      </c>
      <c r="G52" s="138">
        <f>SUM(H52:I52)</f>
        <v>147903</v>
      </c>
      <c r="H52" s="138">
        <f>147903</f>
        <v>147903</v>
      </c>
      <c r="I52" s="138">
        <v>0</v>
      </c>
      <c r="J52" s="119">
        <f t="shared" si="9"/>
        <v>0.4074462809917355</v>
      </c>
    </row>
    <row r="53" spans="1:10" s="139" customFormat="1" ht="51">
      <c r="A53" s="310"/>
      <c r="B53" s="305"/>
      <c r="C53" s="131" t="s">
        <v>134</v>
      </c>
      <c r="D53" s="138">
        <f>SUM(E53:F53)</f>
        <v>9200</v>
      </c>
      <c r="E53" s="138">
        <v>9200</v>
      </c>
      <c r="F53" s="138">
        <v>0</v>
      </c>
      <c r="G53" s="138">
        <f>SUM(H53:I53)</f>
        <v>1614</v>
      </c>
      <c r="H53" s="138">
        <v>1614</v>
      </c>
      <c r="I53" s="138">
        <v>0</v>
      </c>
      <c r="J53" s="119">
        <f t="shared" si="9"/>
        <v>0.17543478260869566</v>
      </c>
    </row>
    <row r="54" spans="1:10" s="110" customFormat="1" ht="51">
      <c r="A54" s="310"/>
      <c r="B54" s="305"/>
      <c r="C54" s="131" t="s">
        <v>135</v>
      </c>
      <c r="D54" s="138">
        <f>SUM(E54:F54)</f>
        <v>102800</v>
      </c>
      <c r="E54" s="138">
        <v>99800</v>
      </c>
      <c r="F54" s="138">
        <v>3000</v>
      </c>
      <c r="G54" s="138">
        <f>SUM(H54:I54)</f>
        <v>49303</v>
      </c>
      <c r="H54" s="138">
        <f>49303</f>
        <v>49303</v>
      </c>
      <c r="I54" s="138">
        <v>0</v>
      </c>
      <c r="J54" s="119">
        <f t="shared" si="9"/>
        <v>0.4796011673151751</v>
      </c>
    </row>
    <row r="55" spans="1:10" s="110" customFormat="1" ht="15.75">
      <c r="A55" s="106" t="s">
        <v>136</v>
      </c>
      <c r="B55" s="106"/>
      <c r="C55" s="134" t="s">
        <v>137</v>
      </c>
      <c r="D55" s="108">
        <f aca="true" t="shared" si="15" ref="D55:I55">SUM(D56,D62,D66)</f>
        <v>698237</v>
      </c>
      <c r="E55" s="108">
        <f t="shared" si="15"/>
        <v>331497</v>
      </c>
      <c r="F55" s="108">
        <f t="shared" si="15"/>
        <v>366740</v>
      </c>
      <c r="G55" s="108">
        <f t="shared" si="15"/>
        <v>703908</v>
      </c>
      <c r="H55" s="108">
        <f t="shared" si="15"/>
        <v>337170</v>
      </c>
      <c r="I55" s="108">
        <f t="shared" si="15"/>
        <v>366738</v>
      </c>
      <c r="J55" s="109">
        <f t="shared" si="9"/>
        <v>1.008121884116711</v>
      </c>
    </row>
    <row r="56" spans="1:10" s="121" customFormat="1" ht="15">
      <c r="A56" s="305"/>
      <c r="B56" s="135" t="s">
        <v>138</v>
      </c>
      <c r="C56" s="136" t="s">
        <v>139</v>
      </c>
      <c r="D56" s="137">
        <f aca="true" t="shared" si="16" ref="D56:I56">SUM(D57:D61)</f>
        <v>608622</v>
      </c>
      <c r="E56" s="137">
        <f t="shared" si="16"/>
        <v>241882</v>
      </c>
      <c r="F56" s="137">
        <f t="shared" si="16"/>
        <v>366740</v>
      </c>
      <c r="G56" s="137">
        <f t="shared" si="16"/>
        <v>608852</v>
      </c>
      <c r="H56" s="137">
        <f t="shared" si="16"/>
        <v>242114</v>
      </c>
      <c r="I56" s="137">
        <f t="shared" si="16"/>
        <v>366738</v>
      </c>
      <c r="J56" s="114">
        <f t="shared" si="9"/>
        <v>1.0003779028691042</v>
      </c>
    </row>
    <row r="57" spans="1:10" s="124" customFormat="1" ht="51">
      <c r="A57" s="305"/>
      <c r="B57" s="310"/>
      <c r="C57" s="140" t="s">
        <v>140</v>
      </c>
      <c r="D57" s="138">
        <f>SUM(E57:F57)</f>
        <v>19892</v>
      </c>
      <c r="E57" s="138">
        <v>19892</v>
      </c>
      <c r="F57" s="138">
        <v>0</v>
      </c>
      <c r="G57" s="138">
        <f>SUM(H57:I57)</f>
        <v>19920</v>
      </c>
      <c r="H57" s="138">
        <v>19920</v>
      </c>
      <c r="I57" s="138">
        <v>0</v>
      </c>
      <c r="J57" s="119">
        <f t="shared" si="9"/>
        <v>1.0014076010456465</v>
      </c>
    </row>
    <row r="58" spans="1:10" s="124" customFormat="1" ht="51">
      <c r="A58" s="305"/>
      <c r="B58" s="310"/>
      <c r="C58" s="140" t="s">
        <v>141</v>
      </c>
      <c r="D58" s="138">
        <f>SUM(E58:F58)</f>
        <v>148429</v>
      </c>
      <c r="E58" s="138">
        <v>148429</v>
      </c>
      <c r="F58" s="138">
        <v>0</v>
      </c>
      <c r="G58" s="138">
        <f>SUM(H58:I58)</f>
        <v>148636</v>
      </c>
      <c r="H58" s="138">
        <v>148636</v>
      </c>
      <c r="I58" s="138">
        <v>0</v>
      </c>
      <c r="J58" s="119">
        <f t="shared" si="9"/>
        <v>1.0013946061753431</v>
      </c>
    </row>
    <row r="59" spans="1:10" s="121" customFormat="1" ht="51">
      <c r="A59" s="305"/>
      <c r="B59" s="310"/>
      <c r="C59" s="133" t="s">
        <v>142</v>
      </c>
      <c r="D59" s="118">
        <f>SUM(E59:F59)</f>
        <v>366740</v>
      </c>
      <c r="E59" s="118">
        <v>0</v>
      </c>
      <c r="F59" s="118">
        <v>366740</v>
      </c>
      <c r="G59" s="118">
        <f>SUM(H59:I59)</f>
        <v>366738</v>
      </c>
      <c r="H59" s="118">
        <v>0</v>
      </c>
      <c r="I59" s="118">
        <v>366738</v>
      </c>
      <c r="J59" s="119">
        <f t="shared" si="9"/>
        <v>0.9999945465452365</v>
      </c>
    </row>
    <row r="60" spans="1:10" s="121" customFormat="1" ht="63.75">
      <c r="A60" s="305"/>
      <c r="B60" s="310"/>
      <c r="C60" s="133" t="s">
        <v>143</v>
      </c>
      <c r="D60" s="118">
        <f>SUM(E60:F60)</f>
        <v>73403</v>
      </c>
      <c r="E60" s="118">
        <v>73403</v>
      </c>
      <c r="F60" s="118">
        <v>0</v>
      </c>
      <c r="G60" s="118">
        <f>SUM(H60:I60)</f>
        <v>73401</v>
      </c>
      <c r="H60" s="118">
        <v>73401</v>
      </c>
      <c r="I60" s="118">
        <v>0</v>
      </c>
      <c r="J60" s="119">
        <f t="shared" si="9"/>
        <v>0.9999727531572279</v>
      </c>
    </row>
    <row r="61" spans="1:10" s="121" customFormat="1" ht="25.5">
      <c r="A61" s="305"/>
      <c r="B61" s="310"/>
      <c r="C61" s="127" t="s">
        <v>144</v>
      </c>
      <c r="D61" s="118">
        <f>SUM(E61:F61)</f>
        <v>158</v>
      </c>
      <c r="E61" s="118">
        <v>158</v>
      </c>
      <c r="F61" s="118">
        <v>0</v>
      </c>
      <c r="G61" s="118">
        <f>SUM(H61:I61)</f>
        <v>157</v>
      </c>
      <c r="H61" s="118">
        <v>157</v>
      </c>
      <c r="I61" s="118">
        <v>0</v>
      </c>
      <c r="J61" s="119">
        <f t="shared" si="9"/>
        <v>0.9936708860759493</v>
      </c>
    </row>
    <row r="62" spans="1:10" s="121" customFormat="1" ht="15">
      <c r="A62" s="305"/>
      <c r="B62" s="111" t="s">
        <v>145</v>
      </c>
      <c r="C62" s="120" t="s">
        <v>146</v>
      </c>
      <c r="D62" s="113">
        <f aca="true" t="shared" si="17" ref="D62:I62">SUM(D63:D65)</f>
        <v>70394</v>
      </c>
      <c r="E62" s="113">
        <f t="shared" si="17"/>
        <v>70394</v>
      </c>
      <c r="F62" s="113">
        <f t="shared" si="17"/>
        <v>0</v>
      </c>
      <c r="G62" s="113">
        <f t="shared" si="17"/>
        <v>75838</v>
      </c>
      <c r="H62" s="113">
        <f t="shared" si="17"/>
        <v>75838</v>
      </c>
      <c r="I62" s="113">
        <f t="shared" si="17"/>
        <v>0</v>
      </c>
      <c r="J62" s="114">
        <f t="shared" si="9"/>
        <v>1.0773361366025513</v>
      </c>
    </row>
    <row r="63" spans="1:10" s="121" customFormat="1" ht="51">
      <c r="A63" s="305"/>
      <c r="B63" s="298"/>
      <c r="C63" s="140" t="s">
        <v>140</v>
      </c>
      <c r="D63" s="118">
        <f>SUM(E63:F63)</f>
        <v>3404</v>
      </c>
      <c r="E63" s="118">
        <v>3404</v>
      </c>
      <c r="F63" s="118">
        <v>0</v>
      </c>
      <c r="G63" s="118">
        <f>SUM(H63:I63)</f>
        <v>4514</v>
      </c>
      <c r="H63" s="118">
        <v>4514</v>
      </c>
      <c r="I63" s="118">
        <v>0</v>
      </c>
      <c r="J63" s="119">
        <f t="shared" si="9"/>
        <v>1.326086956521739</v>
      </c>
    </row>
    <row r="64" spans="1:10" s="121" customFormat="1" ht="51">
      <c r="A64" s="305"/>
      <c r="B64" s="298"/>
      <c r="C64" s="140" t="s">
        <v>141</v>
      </c>
      <c r="D64" s="118">
        <f>SUM(E64:F64)</f>
        <v>66630</v>
      </c>
      <c r="E64" s="118">
        <v>66630</v>
      </c>
      <c r="F64" s="118">
        <v>0</v>
      </c>
      <c r="G64" s="118">
        <f>SUM(H64:I64)</f>
        <v>70968</v>
      </c>
      <c r="H64" s="118">
        <v>70968</v>
      </c>
      <c r="I64" s="118">
        <v>0</v>
      </c>
      <c r="J64" s="119">
        <f t="shared" si="9"/>
        <v>1.065105808194507</v>
      </c>
    </row>
    <row r="65" spans="1:10" s="121" customFormat="1" ht="25.5">
      <c r="A65" s="305"/>
      <c r="B65" s="298"/>
      <c r="C65" s="133" t="s">
        <v>144</v>
      </c>
      <c r="D65" s="118">
        <f>SUM(E65:F65)</f>
        <v>360</v>
      </c>
      <c r="E65" s="118">
        <v>360</v>
      </c>
      <c r="F65" s="118">
        <v>0</v>
      </c>
      <c r="G65" s="118">
        <f>SUM(H65:I65)</f>
        <v>356</v>
      </c>
      <c r="H65" s="118">
        <v>356</v>
      </c>
      <c r="I65" s="118">
        <v>0</v>
      </c>
      <c r="J65" s="119">
        <f t="shared" si="9"/>
        <v>0.9888888888888889</v>
      </c>
    </row>
    <row r="66" spans="1:10" s="121" customFormat="1" ht="15">
      <c r="A66" s="305"/>
      <c r="B66" s="111" t="s">
        <v>147</v>
      </c>
      <c r="C66" s="120" t="s">
        <v>30</v>
      </c>
      <c r="D66" s="113">
        <f aca="true" t="shared" si="18" ref="D66:I66">SUM(D67)</f>
        <v>19221</v>
      </c>
      <c r="E66" s="113">
        <f t="shared" si="18"/>
        <v>19221</v>
      </c>
      <c r="F66" s="113">
        <f t="shared" si="18"/>
        <v>0</v>
      </c>
      <c r="G66" s="113">
        <f t="shared" si="18"/>
        <v>19218</v>
      </c>
      <c r="H66" s="113">
        <f t="shared" si="18"/>
        <v>19218</v>
      </c>
      <c r="I66" s="113">
        <f t="shared" si="18"/>
        <v>0</v>
      </c>
      <c r="J66" s="114"/>
    </row>
    <row r="67" spans="1:10" s="121" customFormat="1" ht="51">
      <c r="A67" s="305"/>
      <c r="B67" s="111"/>
      <c r="C67" s="127" t="s">
        <v>148</v>
      </c>
      <c r="D67" s="118">
        <f>SUM(E67:F67)</f>
        <v>19221</v>
      </c>
      <c r="E67" s="118">
        <v>19221</v>
      </c>
      <c r="F67" s="118">
        <v>0</v>
      </c>
      <c r="G67" s="118">
        <f>SUM(H67:I67)</f>
        <v>19218</v>
      </c>
      <c r="H67" s="118">
        <v>19218</v>
      </c>
      <c r="I67" s="118">
        <v>0</v>
      </c>
      <c r="J67" s="119">
        <f t="shared" si="9"/>
        <v>0.9998439207117216</v>
      </c>
    </row>
    <row r="68" spans="1:10" s="141" customFormat="1" ht="14.25">
      <c r="A68" s="106" t="s">
        <v>149</v>
      </c>
      <c r="B68" s="106"/>
      <c r="C68" s="134" t="s">
        <v>150</v>
      </c>
      <c r="D68" s="108">
        <f aca="true" t="shared" si="19" ref="D68:I68">SUM(D69)</f>
        <v>184280</v>
      </c>
      <c r="E68" s="108">
        <f t="shared" si="19"/>
        <v>184280</v>
      </c>
      <c r="F68" s="108">
        <f t="shared" si="19"/>
        <v>0</v>
      </c>
      <c r="G68" s="108">
        <f t="shared" si="19"/>
        <v>56371</v>
      </c>
      <c r="H68" s="108">
        <f t="shared" si="19"/>
        <v>56371</v>
      </c>
      <c r="I68" s="108">
        <f t="shared" si="19"/>
        <v>0</v>
      </c>
      <c r="J68" s="109">
        <f t="shared" si="9"/>
        <v>0.3058986325157369</v>
      </c>
    </row>
    <row r="69" spans="1:10" s="143" customFormat="1" ht="14.25">
      <c r="A69" s="305"/>
      <c r="B69" s="135" t="s">
        <v>151</v>
      </c>
      <c r="C69" s="136" t="s">
        <v>152</v>
      </c>
      <c r="D69" s="137">
        <f aca="true" t="shared" si="20" ref="D69:I69">SUM(D70:D71)</f>
        <v>184280</v>
      </c>
      <c r="E69" s="137">
        <f t="shared" si="20"/>
        <v>184280</v>
      </c>
      <c r="F69" s="137">
        <f t="shared" si="20"/>
        <v>0</v>
      </c>
      <c r="G69" s="137">
        <f t="shared" si="20"/>
        <v>56371</v>
      </c>
      <c r="H69" s="137">
        <f t="shared" si="20"/>
        <v>56371</v>
      </c>
      <c r="I69" s="137">
        <f t="shared" si="20"/>
        <v>0</v>
      </c>
      <c r="J69" s="142">
        <f t="shared" si="9"/>
        <v>0.3058986325157369</v>
      </c>
    </row>
    <row r="70" spans="1:10" s="145" customFormat="1" ht="51">
      <c r="A70" s="305"/>
      <c r="B70" s="308"/>
      <c r="C70" s="127" t="s">
        <v>153</v>
      </c>
      <c r="D70" s="128">
        <f>SUM(E70:F70)</f>
        <v>156638</v>
      </c>
      <c r="E70" s="128">
        <v>156638</v>
      </c>
      <c r="F70" s="128">
        <v>0</v>
      </c>
      <c r="G70" s="128">
        <f>SUM(H70:I70)</f>
        <v>47915</v>
      </c>
      <c r="H70" s="128">
        <v>47915</v>
      </c>
      <c r="I70" s="128">
        <v>0</v>
      </c>
      <c r="J70" s="144">
        <f t="shared" si="9"/>
        <v>0.30589639806432667</v>
      </c>
    </row>
    <row r="71" spans="1:10" s="145" customFormat="1" ht="38.25">
      <c r="A71" s="305"/>
      <c r="B71" s="308"/>
      <c r="C71" s="127" t="s">
        <v>154</v>
      </c>
      <c r="D71" s="128">
        <f>SUM(E71:F71)</f>
        <v>27642</v>
      </c>
      <c r="E71" s="128">
        <v>27642</v>
      </c>
      <c r="F71" s="128">
        <v>0</v>
      </c>
      <c r="G71" s="128">
        <f>SUM(H71:I71)</f>
        <v>8456</v>
      </c>
      <c r="H71" s="128">
        <v>8456</v>
      </c>
      <c r="I71" s="128">
        <v>0</v>
      </c>
      <c r="J71" s="144">
        <f t="shared" si="9"/>
        <v>0.3059112944070617</v>
      </c>
    </row>
    <row r="72" spans="1:10" s="110" customFormat="1" ht="15.75">
      <c r="A72" s="106" t="s">
        <v>155</v>
      </c>
      <c r="B72" s="106"/>
      <c r="C72" s="134" t="s">
        <v>156</v>
      </c>
      <c r="D72" s="108">
        <f aca="true" t="shared" si="21" ref="D72:I72">SUM(D73,D80,D84,D86,D90,D93,D96)</f>
        <v>110247859</v>
      </c>
      <c r="E72" s="108">
        <f t="shared" si="21"/>
        <v>58446615</v>
      </c>
      <c r="F72" s="108">
        <f t="shared" si="21"/>
        <v>51801244</v>
      </c>
      <c r="G72" s="108">
        <f t="shared" si="21"/>
        <v>109187009</v>
      </c>
      <c r="H72" s="108">
        <f t="shared" si="21"/>
        <v>57326407</v>
      </c>
      <c r="I72" s="108">
        <f t="shared" si="21"/>
        <v>51860602</v>
      </c>
      <c r="J72" s="109">
        <f t="shared" si="9"/>
        <v>0.9903775909153937</v>
      </c>
    </row>
    <row r="73" spans="1:10" s="146" customFormat="1" ht="15">
      <c r="A73" s="305"/>
      <c r="B73" s="135" t="s">
        <v>157</v>
      </c>
      <c r="C73" s="136" t="s">
        <v>158</v>
      </c>
      <c r="D73" s="137">
        <f aca="true" t="shared" si="22" ref="D73:I73">SUM(D74:D79)</f>
        <v>30113102</v>
      </c>
      <c r="E73" s="137">
        <f t="shared" si="22"/>
        <v>5371965</v>
      </c>
      <c r="F73" s="137">
        <f t="shared" si="22"/>
        <v>24741137</v>
      </c>
      <c r="G73" s="137">
        <f t="shared" si="22"/>
        <v>29829294</v>
      </c>
      <c r="H73" s="137">
        <f t="shared" si="22"/>
        <v>5088157</v>
      </c>
      <c r="I73" s="137">
        <f t="shared" si="22"/>
        <v>24741137</v>
      </c>
      <c r="J73" s="142">
        <f t="shared" si="9"/>
        <v>0.9905752652118005</v>
      </c>
    </row>
    <row r="74" spans="1:10" s="148" customFormat="1" ht="25.5">
      <c r="A74" s="305"/>
      <c r="B74" s="306"/>
      <c r="C74" s="127" t="s">
        <v>159</v>
      </c>
      <c r="D74" s="138">
        <f aca="true" t="shared" si="23" ref="D74:D79">SUM(E74:F74)</f>
        <v>18946264</v>
      </c>
      <c r="E74" s="138">
        <v>1498877</v>
      </c>
      <c r="F74" s="138">
        <v>17447387</v>
      </c>
      <c r="G74" s="138">
        <f aca="true" t="shared" si="24" ref="G74:G79">SUM(H74:I74)</f>
        <v>18946265</v>
      </c>
      <c r="H74" s="138">
        <v>1498878</v>
      </c>
      <c r="I74" s="138">
        <v>17447387</v>
      </c>
      <c r="J74" s="147">
        <f t="shared" si="9"/>
        <v>1.0000000527808544</v>
      </c>
    </row>
    <row r="75" spans="1:10" s="148" customFormat="1" ht="25.5">
      <c r="A75" s="305"/>
      <c r="B75" s="306"/>
      <c r="C75" s="149" t="s">
        <v>160</v>
      </c>
      <c r="D75" s="138">
        <f t="shared" si="23"/>
        <v>7293750</v>
      </c>
      <c r="E75" s="138">
        <v>0</v>
      </c>
      <c r="F75" s="138">
        <v>7293750</v>
      </c>
      <c r="G75" s="138">
        <f t="shared" si="24"/>
        <v>7293750</v>
      </c>
      <c r="H75" s="138">
        <v>0</v>
      </c>
      <c r="I75" s="138">
        <v>7293750</v>
      </c>
      <c r="J75" s="147">
        <f t="shared" si="9"/>
        <v>1</v>
      </c>
    </row>
    <row r="76" spans="1:10" s="148" customFormat="1" ht="12.75">
      <c r="A76" s="305"/>
      <c r="B76" s="306"/>
      <c r="C76" s="150" t="s">
        <v>161</v>
      </c>
      <c r="D76" s="138">
        <f t="shared" si="23"/>
        <v>1000000</v>
      </c>
      <c r="E76" s="138">
        <v>1000000</v>
      </c>
      <c r="F76" s="138">
        <v>0</v>
      </c>
      <c r="G76" s="138">
        <f t="shared" si="24"/>
        <v>648127</v>
      </c>
      <c r="H76" s="138">
        <v>648127</v>
      </c>
      <c r="I76" s="138">
        <v>0</v>
      </c>
      <c r="J76" s="147">
        <f t="shared" si="9"/>
        <v>0.648127</v>
      </c>
    </row>
    <row r="77" spans="1:10" s="148" customFormat="1" ht="25.5">
      <c r="A77" s="305"/>
      <c r="B77" s="306"/>
      <c r="C77" s="151" t="s">
        <v>162</v>
      </c>
      <c r="D77" s="138">
        <f t="shared" si="23"/>
        <v>200568</v>
      </c>
      <c r="E77" s="138">
        <v>200568</v>
      </c>
      <c r="F77" s="138">
        <v>0</v>
      </c>
      <c r="G77" s="138">
        <f t="shared" si="24"/>
        <v>200723</v>
      </c>
      <c r="H77" s="138">
        <v>200723</v>
      </c>
      <c r="I77" s="138">
        <v>0</v>
      </c>
      <c r="J77" s="147">
        <f t="shared" si="9"/>
        <v>1.000772805233138</v>
      </c>
    </row>
    <row r="78" spans="1:10" s="148" customFormat="1" ht="12.75">
      <c r="A78" s="305"/>
      <c r="B78" s="306"/>
      <c r="C78" s="151" t="s">
        <v>163</v>
      </c>
      <c r="D78" s="138">
        <f t="shared" si="23"/>
        <v>0</v>
      </c>
      <c r="E78" s="138">
        <v>0</v>
      </c>
      <c r="F78" s="138">
        <v>0</v>
      </c>
      <c r="G78" s="138">
        <f t="shared" si="24"/>
        <v>50611</v>
      </c>
      <c r="H78" s="138">
        <v>50611</v>
      </c>
      <c r="I78" s="138">
        <v>0</v>
      </c>
      <c r="J78" s="147"/>
    </row>
    <row r="79" spans="1:10" s="148" customFormat="1" ht="12.75">
      <c r="A79" s="305"/>
      <c r="B79" s="306"/>
      <c r="C79" s="149" t="s">
        <v>164</v>
      </c>
      <c r="D79" s="138">
        <f t="shared" si="23"/>
        <v>2672520</v>
      </c>
      <c r="E79" s="138">
        <v>2672520</v>
      </c>
      <c r="F79" s="138">
        <v>0</v>
      </c>
      <c r="G79" s="138">
        <f t="shared" si="24"/>
        <v>2689818</v>
      </c>
      <c r="H79" s="138">
        <v>2689818</v>
      </c>
      <c r="I79" s="138">
        <v>0</v>
      </c>
      <c r="J79" s="147">
        <f aca="true" t="shared" si="25" ref="J79:J102">G79/D79</f>
        <v>1.006472542768623</v>
      </c>
    </row>
    <row r="80" spans="1:10" s="146" customFormat="1" ht="15">
      <c r="A80" s="305"/>
      <c r="B80" s="135" t="s">
        <v>165</v>
      </c>
      <c r="C80" s="136" t="s">
        <v>27</v>
      </c>
      <c r="D80" s="137">
        <f aca="true" t="shared" si="26" ref="D80:I80">SUM(D81:D83)</f>
        <v>45908865</v>
      </c>
      <c r="E80" s="137">
        <f t="shared" si="26"/>
        <v>45908865</v>
      </c>
      <c r="F80" s="137">
        <f t="shared" si="26"/>
        <v>0</v>
      </c>
      <c r="G80" s="137">
        <f t="shared" si="26"/>
        <v>44513666</v>
      </c>
      <c r="H80" s="137">
        <f t="shared" si="26"/>
        <v>44513666</v>
      </c>
      <c r="I80" s="137">
        <f t="shared" si="26"/>
        <v>0</v>
      </c>
      <c r="J80" s="142">
        <f t="shared" si="25"/>
        <v>0.9696093771867372</v>
      </c>
    </row>
    <row r="81" spans="1:10" s="146" customFormat="1" ht="38.25">
      <c r="A81" s="305"/>
      <c r="B81" s="305"/>
      <c r="C81" s="140" t="s">
        <v>125</v>
      </c>
      <c r="D81" s="138">
        <f>SUM(E81:F81)</f>
        <v>45908378</v>
      </c>
      <c r="E81" s="138">
        <v>45908378</v>
      </c>
      <c r="F81" s="138">
        <v>0</v>
      </c>
      <c r="G81" s="138">
        <f>SUM(H81:I81)</f>
        <v>44512990</v>
      </c>
      <c r="H81" s="138">
        <v>44512990</v>
      </c>
      <c r="I81" s="138">
        <v>0</v>
      </c>
      <c r="J81" s="147">
        <f t="shared" si="25"/>
        <v>0.9696049379047981</v>
      </c>
    </row>
    <row r="82" spans="1:10" s="146" customFormat="1" ht="25.5">
      <c r="A82" s="305"/>
      <c r="B82" s="305"/>
      <c r="C82" s="152" t="s">
        <v>166</v>
      </c>
      <c r="D82" s="138">
        <f>SUM(E82:F82)</f>
        <v>415</v>
      </c>
      <c r="E82" s="138">
        <v>415</v>
      </c>
      <c r="F82" s="138">
        <v>0</v>
      </c>
      <c r="G82" s="138">
        <f>SUM(H82:I82)</f>
        <v>415</v>
      </c>
      <c r="H82" s="138">
        <v>415</v>
      </c>
      <c r="I82" s="138">
        <v>0</v>
      </c>
      <c r="J82" s="147">
        <f t="shared" si="25"/>
        <v>1</v>
      </c>
    </row>
    <row r="83" spans="1:10" s="146" customFormat="1" ht="25.5">
      <c r="A83" s="305"/>
      <c r="B83" s="305"/>
      <c r="C83" s="152" t="s">
        <v>167</v>
      </c>
      <c r="D83" s="138">
        <f>SUM(E83:F83)</f>
        <v>72</v>
      </c>
      <c r="E83" s="138">
        <v>72</v>
      </c>
      <c r="F83" s="138">
        <v>0</v>
      </c>
      <c r="G83" s="138">
        <f>SUM(H83:I83)</f>
        <v>261</v>
      </c>
      <c r="H83" s="138">
        <v>261</v>
      </c>
      <c r="I83" s="138">
        <v>0</v>
      </c>
      <c r="J83" s="147">
        <f t="shared" si="25"/>
        <v>3.625</v>
      </c>
    </row>
    <row r="84" spans="1:10" s="146" customFormat="1" ht="15">
      <c r="A84" s="305"/>
      <c r="B84" s="135" t="s">
        <v>168</v>
      </c>
      <c r="C84" s="136" t="s">
        <v>169</v>
      </c>
      <c r="D84" s="137">
        <f aca="true" t="shared" si="27" ref="D84:I84">SUM(D85)</f>
        <v>190000</v>
      </c>
      <c r="E84" s="137">
        <f t="shared" si="27"/>
        <v>190000</v>
      </c>
      <c r="F84" s="137">
        <f t="shared" si="27"/>
        <v>0</v>
      </c>
      <c r="G84" s="137">
        <f t="shared" si="27"/>
        <v>209196</v>
      </c>
      <c r="H84" s="137">
        <f t="shared" si="27"/>
        <v>209196</v>
      </c>
      <c r="I84" s="137">
        <f t="shared" si="27"/>
        <v>0</v>
      </c>
      <c r="J84" s="142">
        <f t="shared" si="25"/>
        <v>1.1010315789473684</v>
      </c>
    </row>
    <row r="85" spans="1:10" s="148" customFormat="1" ht="38.25">
      <c r="A85" s="305"/>
      <c r="B85" s="153"/>
      <c r="C85" s="140" t="s">
        <v>170</v>
      </c>
      <c r="D85" s="138">
        <f>SUM(E85:F85)</f>
        <v>190000</v>
      </c>
      <c r="E85" s="138">
        <v>190000</v>
      </c>
      <c r="F85" s="138">
        <v>0</v>
      </c>
      <c r="G85" s="138">
        <f>SUM(H85:I85)</f>
        <v>209196</v>
      </c>
      <c r="H85" s="138">
        <v>209196</v>
      </c>
      <c r="I85" s="138">
        <v>0</v>
      </c>
      <c r="J85" s="147">
        <f t="shared" si="25"/>
        <v>1.1010315789473684</v>
      </c>
    </row>
    <row r="86" spans="1:10" s="121" customFormat="1" ht="15">
      <c r="A86" s="305"/>
      <c r="B86" s="111" t="s">
        <v>171</v>
      </c>
      <c r="C86" s="120" t="s">
        <v>172</v>
      </c>
      <c r="D86" s="113">
        <f aca="true" t="shared" si="28" ref="D86:I86">SUM(D87:D89)</f>
        <v>28112704</v>
      </c>
      <c r="E86" s="113">
        <f t="shared" si="28"/>
        <v>1279572</v>
      </c>
      <c r="F86" s="113">
        <f t="shared" si="28"/>
        <v>26833132</v>
      </c>
      <c r="G86" s="113">
        <f t="shared" si="28"/>
        <v>28667596</v>
      </c>
      <c r="H86" s="113">
        <f t="shared" si="28"/>
        <v>1810390</v>
      </c>
      <c r="I86" s="113">
        <f t="shared" si="28"/>
        <v>26857206</v>
      </c>
      <c r="J86" s="114">
        <f t="shared" si="25"/>
        <v>1.0197381226651125</v>
      </c>
    </row>
    <row r="87" spans="1:10" s="124" customFormat="1" ht="25.5">
      <c r="A87" s="305"/>
      <c r="B87" s="304"/>
      <c r="C87" s="131" t="s">
        <v>173</v>
      </c>
      <c r="D87" s="118">
        <f>SUM(E87:F87)</f>
        <v>1274681</v>
      </c>
      <c r="E87" s="118">
        <v>1214572</v>
      </c>
      <c r="F87" s="118">
        <v>60109</v>
      </c>
      <c r="G87" s="118">
        <f>SUM(H87:I87)</f>
        <v>1890636</v>
      </c>
      <c r="H87" s="118">
        <v>1745390</v>
      </c>
      <c r="I87" s="118">
        <v>145246</v>
      </c>
      <c r="J87" s="119">
        <f t="shared" si="25"/>
        <v>1.4832228612492067</v>
      </c>
    </row>
    <row r="88" spans="1:10" s="124" customFormat="1" ht="38.25">
      <c r="A88" s="305"/>
      <c r="B88" s="304"/>
      <c r="C88" s="131" t="s">
        <v>174</v>
      </c>
      <c r="D88" s="138">
        <f>SUM(E88:F88)</f>
        <v>18548034</v>
      </c>
      <c r="E88" s="138">
        <v>0</v>
      </c>
      <c r="F88" s="138">
        <v>18548034</v>
      </c>
      <c r="G88" s="138">
        <f>SUM(H88:I88)</f>
        <v>18548034</v>
      </c>
      <c r="H88" s="138">
        <v>0</v>
      </c>
      <c r="I88" s="138">
        <v>18548034</v>
      </c>
      <c r="J88" s="119">
        <f t="shared" si="25"/>
        <v>1</v>
      </c>
    </row>
    <row r="89" spans="1:10" s="154" customFormat="1" ht="38.25">
      <c r="A89" s="305"/>
      <c r="B89" s="304"/>
      <c r="C89" s="130" t="s">
        <v>175</v>
      </c>
      <c r="D89" s="118">
        <f>SUM(E89:F89)</f>
        <v>8289989</v>
      </c>
      <c r="E89" s="118">
        <v>65000</v>
      </c>
      <c r="F89" s="118">
        <v>8224989</v>
      </c>
      <c r="G89" s="118">
        <f>SUM(H89:I89)</f>
        <v>8228926</v>
      </c>
      <c r="H89" s="118">
        <v>65000</v>
      </c>
      <c r="I89" s="118">
        <v>8163926</v>
      </c>
      <c r="J89" s="119">
        <f t="shared" si="25"/>
        <v>0.9926341277413034</v>
      </c>
    </row>
    <row r="90" spans="1:10" s="121" customFormat="1" ht="15">
      <c r="A90" s="305"/>
      <c r="B90" s="111" t="s">
        <v>176</v>
      </c>
      <c r="C90" s="120" t="s">
        <v>177</v>
      </c>
      <c r="D90" s="113">
        <f>SUM(D91:D92)</f>
        <v>206282</v>
      </c>
      <c r="E90" s="113">
        <f>SUM(E91:E92)</f>
        <v>38290</v>
      </c>
      <c r="F90" s="113">
        <f>SUM(F91:F92)</f>
        <v>167992</v>
      </c>
      <c r="G90" s="113">
        <f>SUM(G91:G92)</f>
        <v>206281</v>
      </c>
      <c r="H90" s="113">
        <f>SUM(H91:H92)</f>
        <v>38290</v>
      </c>
      <c r="I90" s="113">
        <f>SUM(I91:I92)</f>
        <v>167991</v>
      </c>
      <c r="J90" s="114">
        <f t="shared" si="25"/>
        <v>0.9999951522672846</v>
      </c>
    </row>
    <row r="91" spans="1:10" s="121" customFormat="1" ht="51">
      <c r="A91" s="305"/>
      <c r="B91" s="298"/>
      <c r="C91" s="133" t="s">
        <v>142</v>
      </c>
      <c r="D91" s="118">
        <f>SUM(E91:F91)</f>
        <v>167992</v>
      </c>
      <c r="E91" s="118">
        <v>0</v>
      </c>
      <c r="F91" s="118">
        <v>167992</v>
      </c>
      <c r="G91" s="118">
        <f>SUM(H91:I91)</f>
        <v>167991</v>
      </c>
      <c r="H91" s="118">
        <v>0</v>
      </c>
      <c r="I91" s="118">
        <v>167991</v>
      </c>
      <c r="J91" s="119">
        <f t="shared" si="25"/>
        <v>0.9999940473355874</v>
      </c>
    </row>
    <row r="92" spans="1:10" s="121" customFormat="1" ht="63.75">
      <c r="A92" s="305"/>
      <c r="B92" s="298"/>
      <c r="C92" s="133" t="s">
        <v>143</v>
      </c>
      <c r="D92" s="118">
        <f>SUM(E92:F92)</f>
        <v>38290</v>
      </c>
      <c r="E92" s="118">
        <v>38290</v>
      </c>
      <c r="F92" s="118">
        <v>0</v>
      </c>
      <c r="G92" s="118">
        <f>SUM(H92:I92)</f>
        <v>38290</v>
      </c>
      <c r="H92" s="118">
        <v>38290</v>
      </c>
      <c r="I92" s="118">
        <v>0</v>
      </c>
      <c r="J92" s="119">
        <f t="shared" si="25"/>
        <v>1</v>
      </c>
    </row>
    <row r="93" spans="1:10" s="121" customFormat="1" ht="15">
      <c r="A93" s="305"/>
      <c r="B93" s="111" t="s">
        <v>178</v>
      </c>
      <c r="C93" s="120" t="s">
        <v>179</v>
      </c>
      <c r="D93" s="113">
        <f>SUM(D94,D95)</f>
        <v>66908</v>
      </c>
      <c r="E93" s="113">
        <f>SUM(E94,E95)</f>
        <v>7925</v>
      </c>
      <c r="F93" s="113">
        <f>SUM(F94,F95)</f>
        <v>58983</v>
      </c>
      <c r="G93" s="113">
        <f>SUM(G94,G95)</f>
        <v>110978</v>
      </c>
      <c r="H93" s="113">
        <f>SUM(H94,H95)</f>
        <v>16710</v>
      </c>
      <c r="I93" s="113">
        <f>SUM(I94,I95)</f>
        <v>94268</v>
      </c>
      <c r="J93" s="114">
        <f t="shared" si="25"/>
        <v>1.6586656304178873</v>
      </c>
    </row>
    <row r="94" spans="1:10" s="110" customFormat="1" ht="51">
      <c r="A94" s="305"/>
      <c r="B94" s="307"/>
      <c r="C94" s="133" t="s">
        <v>142</v>
      </c>
      <c r="D94" s="118">
        <f>SUM(E94:F94)</f>
        <v>58983</v>
      </c>
      <c r="E94" s="118">
        <v>0</v>
      </c>
      <c r="F94" s="118">
        <v>58983</v>
      </c>
      <c r="G94" s="118">
        <f>SUM(H94:I94)</f>
        <v>94268</v>
      </c>
      <c r="H94" s="118">
        <v>0</v>
      </c>
      <c r="I94" s="118">
        <v>94268</v>
      </c>
      <c r="J94" s="119">
        <f t="shared" si="25"/>
        <v>1.598223216859095</v>
      </c>
    </row>
    <row r="95" spans="1:10" s="124" customFormat="1" ht="63.75">
      <c r="A95" s="305"/>
      <c r="B95" s="307"/>
      <c r="C95" s="133" t="s">
        <v>143</v>
      </c>
      <c r="D95" s="118">
        <f>SUM(E95:F95)</f>
        <v>7925</v>
      </c>
      <c r="E95" s="118">
        <v>7925</v>
      </c>
      <c r="F95" s="118">
        <v>0</v>
      </c>
      <c r="G95" s="118">
        <f>SUM(H95:I95)</f>
        <v>16710</v>
      </c>
      <c r="H95" s="118">
        <v>16710</v>
      </c>
      <c r="I95" s="118">
        <v>0</v>
      </c>
      <c r="J95" s="119">
        <f t="shared" si="25"/>
        <v>2.1085173501577286</v>
      </c>
    </row>
    <row r="96" spans="1:10" s="146" customFormat="1" ht="14.25" customHeight="1">
      <c r="A96" s="305"/>
      <c r="B96" s="135" t="s">
        <v>180</v>
      </c>
      <c r="C96" s="136" t="s">
        <v>26</v>
      </c>
      <c r="D96" s="137">
        <f>SUM(D97:D98)</f>
        <v>5649998</v>
      </c>
      <c r="E96" s="137">
        <f>SUM(E97:E98)</f>
        <v>5649998</v>
      </c>
      <c r="F96" s="137">
        <f>SUM(F97:F98)</f>
        <v>0</v>
      </c>
      <c r="G96" s="137">
        <f>SUM(G97:G98)</f>
        <v>5649998</v>
      </c>
      <c r="H96" s="137">
        <f>SUM(H97:H98)</f>
        <v>5649998</v>
      </c>
      <c r="I96" s="137">
        <f>SUM(I97:I98)</f>
        <v>0</v>
      </c>
      <c r="J96" s="142">
        <f t="shared" si="25"/>
        <v>1</v>
      </c>
    </row>
    <row r="97" spans="1:10" s="155" customFormat="1" ht="38.25">
      <c r="A97" s="305"/>
      <c r="B97" s="299"/>
      <c r="C97" s="140" t="s">
        <v>126</v>
      </c>
      <c r="D97" s="138">
        <f>SUM(E97:F97)</f>
        <v>5294184</v>
      </c>
      <c r="E97" s="138">
        <v>5294184</v>
      </c>
      <c r="F97" s="138">
        <v>0</v>
      </c>
      <c r="G97" s="138">
        <f>SUM(H97:I97)</f>
        <v>5294184</v>
      </c>
      <c r="H97" s="138">
        <v>5294184</v>
      </c>
      <c r="I97" s="138">
        <v>0</v>
      </c>
      <c r="J97" s="147">
        <f t="shared" si="25"/>
        <v>1</v>
      </c>
    </row>
    <row r="98" spans="1:10" s="148" customFormat="1" ht="25.5">
      <c r="A98" s="305"/>
      <c r="B98" s="300"/>
      <c r="C98" s="140" t="s">
        <v>181</v>
      </c>
      <c r="D98" s="138">
        <f>SUM(E98:F98)</f>
        <v>355814</v>
      </c>
      <c r="E98" s="138">
        <v>355814</v>
      </c>
      <c r="F98" s="138">
        <v>0</v>
      </c>
      <c r="G98" s="138">
        <f>SUM(H98:I98)</f>
        <v>355814</v>
      </c>
      <c r="H98" s="138">
        <v>355814</v>
      </c>
      <c r="I98" s="138">
        <v>0</v>
      </c>
      <c r="J98" s="147">
        <f t="shared" si="25"/>
        <v>1</v>
      </c>
    </row>
    <row r="99" spans="1:10" s="110" customFormat="1" ht="15.75">
      <c r="A99" s="106" t="s">
        <v>182</v>
      </c>
      <c r="B99" s="106"/>
      <c r="C99" s="134" t="s">
        <v>183</v>
      </c>
      <c r="D99" s="108">
        <f aca="true" t="shared" si="29" ref="D99:I99">SUM(D100)</f>
        <v>7132676</v>
      </c>
      <c r="E99" s="108">
        <f t="shared" si="29"/>
        <v>2848384</v>
      </c>
      <c r="F99" s="108">
        <f t="shared" si="29"/>
        <v>4284292</v>
      </c>
      <c r="G99" s="108">
        <f t="shared" si="29"/>
        <v>5972367</v>
      </c>
      <c r="H99" s="108">
        <f t="shared" si="29"/>
        <v>2729721</v>
      </c>
      <c r="I99" s="108">
        <f t="shared" si="29"/>
        <v>3242646</v>
      </c>
      <c r="J99" s="109">
        <f t="shared" si="25"/>
        <v>0.8373248693758135</v>
      </c>
    </row>
    <row r="100" spans="1:10" s="121" customFormat="1" ht="15">
      <c r="A100" s="298"/>
      <c r="B100" s="111" t="s">
        <v>184</v>
      </c>
      <c r="C100" s="120" t="s">
        <v>57</v>
      </c>
      <c r="D100" s="113">
        <f aca="true" t="shared" si="30" ref="D100:I100">SUM(D101:D110)</f>
        <v>7132676</v>
      </c>
      <c r="E100" s="113">
        <f>SUM(E101:E110)</f>
        <v>2848384</v>
      </c>
      <c r="F100" s="113">
        <f t="shared" si="30"/>
        <v>4284292</v>
      </c>
      <c r="G100" s="113">
        <f t="shared" si="30"/>
        <v>5972367</v>
      </c>
      <c r="H100" s="113">
        <f t="shared" si="30"/>
        <v>2729721</v>
      </c>
      <c r="I100" s="113">
        <f t="shared" si="30"/>
        <v>3242646</v>
      </c>
      <c r="J100" s="114">
        <f t="shared" si="25"/>
        <v>0.8373248693758135</v>
      </c>
    </row>
    <row r="101" spans="1:10" s="124" customFormat="1" ht="12.75">
      <c r="A101" s="298"/>
      <c r="B101" s="302"/>
      <c r="C101" s="127" t="s">
        <v>185</v>
      </c>
      <c r="D101" s="128">
        <f aca="true" t="shared" si="31" ref="D101:D110">SUM(E101:F101)</f>
        <v>271360</v>
      </c>
      <c r="E101" s="128">
        <v>271360</v>
      </c>
      <c r="F101" s="128">
        <v>0</v>
      </c>
      <c r="G101" s="128">
        <f aca="true" t="shared" si="32" ref="G101:G110">SUM(H101:I101)</f>
        <v>273601</v>
      </c>
      <c r="H101" s="128">
        <v>273601</v>
      </c>
      <c r="I101" s="128">
        <v>0</v>
      </c>
      <c r="J101" s="144">
        <f t="shared" si="25"/>
        <v>1.0082584021226415</v>
      </c>
    </row>
    <row r="102" spans="1:10" s="124" customFormat="1" ht="12.75">
      <c r="A102" s="298"/>
      <c r="B102" s="302"/>
      <c r="C102" s="156" t="s">
        <v>186</v>
      </c>
      <c r="D102" s="128">
        <f t="shared" si="31"/>
        <v>85413</v>
      </c>
      <c r="E102" s="128">
        <v>85413</v>
      </c>
      <c r="F102" s="128">
        <v>0</v>
      </c>
      <c r="G102" s="128">
        <f t="shared" si="32"/>
        <v>87091</v>
      </c>
      <c r="H102" s="128">
        <v>87091</v>
      </c>
      <c r="I102" s="128">
        <v>0</v>
      </c>
      <c r="J102" s="144">
        <f t="shared" si="25"/>
        <v>1.0196457213773078</v>
      </c>
    </row>
    <row r="103" spans="1:10" s="124" customFormat="1" ht="25.5">
      <c r="A103" s="298"/>
      <c r="B103" s="302"/>
      <c r="C103" s="156" t="s">
        <v>187</v>
      </c>
      <c r="D103" s="128">
        <f t="shared" si="31"/>
        <v>0</v>
      </c>
      <c r="E103" s="128">
        <v>0</v>
      </c>
      <c r="F103" s="128">
        <v>0</v>
      </c>
      <c r="G103" s="128">
        <f t="shared" si="32"/>
        <v>813</v>
      </c>
      <c r="H103" s="128">
        <v>0</v>
      </c>
      <c r="I103" s="128">
        <v>813</v>
      </c>
      <c r="J103" s="144"/>
    </row>
    <row r="104" spans="1:10" s="124" customFormat="1" ht="25.5">
      <c r="A104" s="298"/>
      <c r="B104" s="302"/>
      <c r="C104" s="156" t="s">
        <v>188</v>
      </c>
      <c r="D104" s="128">
        <f t="shared" si="31"/>
        <v>0</v>
      </c>
      <c r="E104" s="128">
        <v>0</v>
      </c>
      <c r="F104" s="128">
        <v>0</v>
      </c>
      <c r="G104" s="128">
        <f t="shared" si="32"/>
        <v>1878</v>
      </c>
      <c r="H104" s="128">
        <v>0</v>
      </c>
      <c r="I104" s="128">
        <v>1878</v>
      </c>
      <c r="J104" s="144"/>
    </row>
    <row r="105" spans="1:10" s="124" customFormat="1" ht="12.75">
      <c r="A105" s="298"/>
      <c r="B105" s="302"/>
      <c r="C105" s="127" t="s">
        <v>189</v>
      </c>
      <c r="D105" s="128">
        <f t="shared" si="31"/>
        <v>4284292</v>
      </c>
      <c r="E105" s="128">
        <v>0</v>
      </c>
      <c r="F105" s="128">
        <v>4284292</v>
      </c>
      <c r="G105" s="128">
        <f t="shared" si="32"/>
        <v>3239955</v>
      </c>
      <c r="H105" s="128">
        <v>0</v>
      </c>
      <c r="I105" s="128">
        <v>3239955</v>
      </c>
      <c r="J105" s="144">
        <f>G105/D105</f>
        <v>0.7562404710043106</v>
      </c>
    </row>
    <row r="106" spans="1:10" s="124" customFormat="1" ht="12.75">
      <c r="A106" s="298"/>
      <c r="B106" s="302"/>
      <c r="C106" s="157" t="s">
        <v>190</v>
      </c>
      <c r="D106" s="128">
        <f t="shared" si="31"/>
        <v>0</v>
      </c>
      <c r="E106" s="128">
        <v>0</v>
      </c>
      <c r="F106" s="128">
        <v>0</v>
      </c>
      <c r="G106" s="128">
        <f t="shared" si="32"/>
        <v>289</v>
      </c>
      <c r="H106" s="128">
        <v>289</v>
      </c>
      <c r="I106" s="128">
        <v>0</v>
      </c>
      <c r="J106" s="144"/>
    </row>
    <row r="107" spans="1:10" s="124" customFormat="1" ht="38.25">
      <c r="A107" s="298"/>
      <c r="B107" s="302"/>
      <c r="C107" s="157" t="s">
        <v>191</v>
      </c>
      <c r="D107" s="128">
        <f t="shared" si="31"/>
        <v>0</v>
      </c>
      <c r="E107" s="128">
        <v>0</v>
      </c>
      <c r="F107" s="128">
        <v>0</v>
      </c>
      <c r="G107" s="128">
        <f t="shared" si="32"/>
        <v>4900</v>
      </c>
      <c r="H107" s="128">
        <v>4900</v>
      </c>
      <c r="I107" s="128">
        <v>0</v>
      </c>
      <c r="J107" s="144"/>
    </row>
    <row r="108" spans="1:10" s="124" customFormat="1" ht="38.25">
      <c r="A108" s="298"/>
      <c r="B108" s="302"/>
      <c r="C108" s="157" t="s">
        <v>192</v>
      </c>
      <c r="D108" s="128">
        <f t="shared" si="31"/>
        <v>446476</v>
      </c>
      <c r="E108" s="128">
        <v>446476</v>
      </c>
      <c r="F108" s="128">
        <v>0</v>
      </c>
      <c r="G108" s="128">
        <f t="shared" si="32"/>
        <v>446476</v>
      </c>
      <c r="H108" s="128">
        <v>446476</v>
      </c>
      <c r="I108" s="128">
        <v>0</v>
      </c>
      <c r="J108" s="144">
        <f aca="true" t="shared" si="33" ref="J108:J113">G108/D108</f>
        <v>1</v>
      </c>
    </row>
    <row r="109" spans="1:10" s="124" customFormat="1" ht="38.25">
      <c r="A109" s="298"/>
      <c r="B109" s="302"/>
      <c r="C109" s="123" t="s">
        <v>193</v>
      </c>
      <c r="D109" s="128">
        <f t="shared" si="31"/>
        <v>300000</v>
      </c>
      <c r="E109" s="128">
        <v>300000</v>
      </c>
      <c r="F109" s="128">
        <v>0</v>
      </c>
      <c r="G109" s="128">
        <f t="shared" si="32"/>
        <v>298614</v>
      </c>
      <c r="H109" s="128">
        <v>298614</v>
      </c>
      <c r="I109" s="128">
        <v>0</v>
      </c>
      <c r="J109" s="144">
        <f t="shared" si="33"/>
        <v>0.99538</v>
      </c>
    </row>
    <row r="110" spans="1:10" s="124" customFormat="1" ht="63.75">
      <c r="A110" s="298"/>
      <c r="B110" s="302"/>
      <c r="C110" s="157" t="s">
        <v>194</v>
      </c>
      <c r="D110" s="128">
        <f t="shared" si="31"/>
        <v>1745135</v>
      </c>
      <c r="E110" s="128">
        <v>1745135</v>
      </c>
      <c r="F110" s="128">
        <v>0</v>
      </c>
      <c r="G110" s="128">
        <f t="shared" si="32"/>
        <v>1618750</v>
      </c>
      <c r="H110" s="128">
        <v>1618750</v>
      </c>
      <c r="I110" s="128">
        <v>0</v>
      </c>
      <c r="J110" s="144">
        <f t="shared" si="33"/>
        <v>0.9275786686989832</v>
      </c>
    </row>
    <row r="111" spans="1:10" s="110" customFormat="1" ht="15.75">
      <c r="A111" s="106" t="s">
        <v>195</v>
      </c>
      <c r="B111" s="106"/>
      <c r="C111" s="134" t="s">
        <v>196</v>
      </c>
      <c r="D111" s="108">
        <f aca="true" t="shared" si="34" ref="D111:I111">SUM(D112,D114,D116,D120,D122,D124,)</f>
        <v>6892011</v>
      </c>
      <c r="E111" s="108">
        <f t="shared" si="34"/>
        <v>6892011</v>
      </c>
      <c r="F111" s="108">
        <f t="shared" si="34"/>
        <v>0</v>
      </c>
      <c r="G111" s="108">
        <f t="shared" si="34"/>
        <v>6686690</v>
      </c>
      <c r="H111" s="108">
        <f t="shared" si="34"/>
        <v>6664839</v>
      </c>
      <c r="I111" s="108">
        <f t="shared" si="34"/>
        <v>21851</v>
      </c>
      <c r="J111" s="109">
        <f t="shared" si="33"/>
        <v>0.9702088403515317</v>
      </c>
    </row>
    <row r="112" spans="1:10" s="121" customFormat="1" ht="15">
      <c r="A112" s="303"/>
      <c r="B112" s="111" t="s">
        <v>197</v>
      </c>
      <c r="C112" s="120" t="s">
        <v>198</v>
      </c>
      <c r="D112" s="113">
        <f aca="true" t="shared" si="35" ref="D112:I112">SUM(D113)</f>
        <v>39011</v>
      </c>
      <c r="E112" s="113">
        <f t="shared" si="35"/>
        <v>39011</v>
      </c>
      <c r="F112" s="113">
        <f t="shared" si="35"/>
        <v>0</v>
      </c>
      <c r="G112" s="113">
        <f t="shared" si="35"/>
        <v>49375</v>
      </c>
      <c r="H112" s="113">
        <f t="shared" si="35"/>
        <v>49241</v>
      </c>
      <c r="I112" s="113">
        <f t="shared" si="35"/>
        <v>134</v>
      </c>
      <c r="J112" s="114">
        <f t="shared" si="33"/>
        <v>1.2656686575581246</v>
      </c>
    </row>
    <row r="113" spans="1:10" s="124" customFormat="1" ht="25.5">
      <c r="A113" s="303"/>
      <c r="B113" s="122"/>
      <c r="C113" s="157" t="s">
        <v>199</v>
      </c>
      <c r="D113" s="118">
        <f>SUM(E113:F113)</f>
        <v>39011</v>
      </c>
      <c r="E113" s="118">
        <v>39011</v>
      </c>
      <c r="F113" s="118">
        <v>0</v>
      </c>
      <c r="G113" s="118">
        <f>SUM(H113:I113)</f>
        <v>49375</v>
      </c>
      <c r="H113" s="118">
        <v>49241</v>
      </c>
      <c r="I113" s="118">
        <v>134</v>
      </c>
      <c r="J113" s="119">
        <f t="shared" si="33"/>
        <v>1.2656686575581246</v>
      </c>
    </row>
    <row r="114" spans="1:10" s="121" customFormat="1" ht="15">
      <c r="A114" s="303"/>
      <c r="B114" s="111" t="s">
        <v>200</v>
      </c>
      <c r="C114" s="120" t="s">
        <v>201</v>
      </c>
      <c r="D114" s="113">
        <f aca="true" t="shared" si="36" ref="D114:I114">SUM(D115)</f>
        <v>0</v>
      </c>
      <c r="E114" s="113">
        <f t="shared" si="36"/>
        <v>0</v>
      </c>
      <c r="F114" s="113">
        <f t="shared" si="36"/>
        <v>0</v>
      </c>
      <c r="G114" s="113">
        <f t="shared" si="36"/>
        <v>675</v>
      </c>
      <c r="H114" s="113">
        <f t="shared" si="36"/>
        <v>675</v>
      </c>
      <c r="I114" s="113">
        <f t="shared" si="36"/>
        <v>0</v>
      </c>
      <c r="J114" s="114"/>
    </row>
    <row r="115" spans="1:10" s="124" customFormat="1" ht="12.75">
      <c r="A115" s="303"/>
      <c r="B115" s="122"/>
      <c r="C115" s="157" t="s">
        <v>202</v>
      </c>
      <c r="D115" s="118">
        <f>SUM(E115:F115)</f>
        <v>0</v>
      </c>
      <c r="E115" s="118">
        <v>0</v>
      </c>
      <c r="F115" s="118">
        <v>0</v>
      </c>
      <c r="G115" s="118">
        <f>SUM(H115:I115)</f>
        <v>675</v>
      </c>
      <c r="H115" s="118">
        <v>675</v>
      </c>
      <c r="I115" s="118">
        <v>0</v>
      </c>
      <c r="J115" s="119"/>
    </row>
    <row r="116" spans="1:10" s="121" customFormat="1" ht="15">
      <c r="A116" s="303"/>
      <c r="B116" s="111" t="s">
        <v>203</v>
      </c>
      <c r="C116" s="120" t="s">
        <v>28</v>
      </c>
      <c r="D116" s="113">
        <f aca="true" t="shared" si="37" ref="D116:I116">SUM(D117:D119)</f>
        <v>5876000</v>
      </c>
      <c r="E116" s="113">
        <f t="shared" si="37"/>
        <v>5876000</v>
      </c>
      <c r="F116" s="113">
        <f t="shared" si="37"/>
        <v>0</v>
      </c>
      <c r="G116" s="113">
        <f t="shared" si="37"/>
        <v>5659701</v>
      </c>
      <c r="H116" s="113">
        <f t="shared" si="37"/>
        <v>5637984</v>
      </c>
      <c r="I116" s="113">
        <f t="shared" si="37"/>
        <v>21717</v>
      </c>
      <c r="J116" s="114">
        <f aca="true" t="shared" si="38" ref="J116:J149">G116/D116</f>
        <v>0.9631894145677331</v>
      </c>
    </row>
    <row r="117" spans="1:10" s="124" customFormat="1" ht="38.25">
      <c r="A117" s="303"/>
      <c r="B117" s="304"/>
      <c r="C117" s="123" t="s">
        <v>193</v>
      </c>
      <c r="D117" s="118">
        <f>SUM(E117:F117)</f>
        <v>295000</v>
      </c>
      <c r="E117" s="118">
        <v>295000</v>
      </c>
      <c r="F117" s="118">
        <v>0</v>
      </c>
      <c r="G117" s="118">
        <f>SUM(H117:I117)</f>
        <v>295000</v>
      </c>
      <c r="H117" s="118">
        <v>295000</v>
      </c>
      <c r="I117" s="118">
        <v>0</v>
      </c>
      <c r="J117" s="119">
        <f t="shared" si="38"/>
        <v>1</v>
      </c>
    </row>
    <row r="118" spans="1:10" s="124" customFormat="1" ht="25.5">
      <c r="A118" s="303"/>
      <c r="B118" s="304"/>
      <c r="C118" s="158" t="s">
        <v>204</v>
      </c>
      <c r="D118" s="118">
        <f>SUM(E118:F118)</f>
        <v>5450000</v>
      </c>
      <c r="E118" s="118">
        <v>5450000</v>
      </c>
      <c r="F118" s="118">
        <v>0</v>
      </c>
      <c r="G118" s="118">
        <f>SUM(H118:I118)</f>
        <v>5301928</v>
      </c>
      <c r="H118" s="118">
        <v>5301928</v>
      </c>
      <c r="I118" s="118">
        <v>0</v>
      </c>
      <c r="J118" s="119">
        <f t="shared" si="38"/>
        <v>0.9728308256880734</v>
      </c>
    </row>
    <row r="119" spans="1:10" s="124" customFormat="1" ht="25.5">
      <c r="A119" s="303"/>
      <c r="B119" s="304"/>
      <c r="C119" s="158" t="s">
        <v>205</v>
      </c>
      <c r="D119" s="118">
        <f>SUM(E119:F119)</f>
        <v>131000</v>
      </c>
      <c r="E119" s="118">
        <v>131000</v>
      </c>
      <c r="F119" s="118">
        <v>0</v>
      </c>
      <c r="G119" s="118">
        <f>SUM(H119:I119)</f>
        <v>62773</v>
      </c>
      <c r="H119" s="118">
        <v>41056</v>
      </c>
      <c r="I119" s="118">
        <v>21717</v>
      </c>
      <c r="J119" s="119">
        <f t="shared" si="38"/>
        <v>0.4791832061068702</v>
      </c>
    </row>
    <row r="120" spans="1:10" s="141" customFormat="1" ht="14.25">
      <c r="A120" s="303"/>
      <c r="B120" s="111" t="s">
        <v>206</v>
      </c>
      <c r="C120" s="120" t="s">
        <v>207</v>
      </c>
      <c r="D120" s="113">
        <f aca="true" t="shared" si="39" ref="D120:I120">SUM(D121)</f>
        <v>26000</v>
      </c>
      <c r="E120" s="113">
        <f t="shared" si="39"/>
        <v>26000</v>
      </c>
      <c r="F120" s="113">
        <f t="shared" si="39"/>
        <v>0</v>
      </c>
      <c r="G120" s="113">
        <f t="shared" si="39"/>
        <v>26000</v>
      </c>
      <c r="H120" s="113">
        <f t="shared" si="39"/>
        <v>26000</v>
      </c>
      <c r="I120" s="113">
        <f t="shared" si="39"/>
        <v>0</v>
      </c>
      <c r="J120" s="114">
        <f t="shared" si="38"/>
        <v>1</v>
      </c>
    </row>
    <row r="121" spans="1:10" s="124" customFormat="1" ht="38.25">
      <c r="A121" s="303"/>
      <c r="B121" s="122"/>
      <c r="C121" s="123" t="s">
        <v>193</v>
      </c>
      <c r="D121" s="118">
        <f>SUM(E121:F121)</f>
        <v>26000</v>
      </c>
      <c r="E121" s="118">
        <v>26000</v>
      </c>
      <c r="F121" s="118">
        <v>0</v>
      </c>
      <c r="G121" s="118">
        <f>SUM(H121:I121)</f>
        <v>26000</v>
      </c>
      <c r="H121" s="118">
        <v>26000</v>
      </c>
      <c r="I121" s="118">
        <v>0</v>
      </c>
      <c r="J121" s="119">
        <f t="shared" si="38"/>
        <v>1</v>
      </c>
    </row>
    <row r="122" spans="1:10" s="148" customFormat="1" ht="12.75">
      <c r="A122" s="303"/>
      <c r="B122" s="135" t="s">
        <v>208</v>
      </c>
      <c r="C122" s="136" t="s">
        <v>26</v>
      </c>
      <c r="D122" s="137">
        <f aca="true" t="shared" si="40" ref="D122:I122">SUM(D123)</f>
        <v>760000</v>
      </c>
      <c r="E122" s="137">
        <f t="shared" si="40"/>
        <v>760000</v>
      </c>
      <c r="F122" s="137">
        <f t="shared" si="40"/>
        <v>0</v>
      </c>
      <c r="G122" s="137">
        <f t="shared" si="40"/>
        <v>759939</v>
      </c>
      <c r="H122" s="137">
        <f t="shared" si="40"/>
        <v>759939</v>
      </c>
      <c r="I122" s="137">
        <f t="shared" si="40"/>
        <v>0</v>
      </c>
      <c r="J122" s="142">
        <f t="shared" si="38"/>
        <v>0.9999197368421052</v>
      </c>
    </row>
    <row r="123" spans="1:10" s="146" customFormat="1" ht="38.25">
      <c r="A123" s="303"/>
      <c r="B123" s="135"/>
      <c r="C123" s="159" t="s">
        <v>126</v>
      </c>
      <c r="D123" s="138">
        <f>SUM(E123:F123)</f>
        <v>760000</v>
      </c>
      <c r="E123" s="138">
        <v>760000</v>
      </c>
      <c r="F123" s="138">
        <v>0</v>
      </c>
      <c r="G123" s="138">
        <f>SUM(H123:I123)</f>
        <v>759939</v>
      </c>
      <c r="H123" s="138">
        <v>759939</v>
      </c>
      <c r="I123" s="138">
        <v>0</v>
      </c>
      <c r="J123" s="147">
        <f t="shared" si="38"/>
        <v>0.9999197368421052</v>
      </c>
    </row>
    <row r="124" spans="1:10" s="146" customFormat="1" ht="15">
      <c r="A124" s="303"/>
      <c r="B124" s="135" t="s">
        <v>209</v>
      </c>
      <c r="C124" s="136" t="s">
        <v>30</v>
      </c>
      <c r="D124" s="137">
        <f aca="true" t="shared" si="41" ref="D124:I124">SUM(D125)</f>
        <v>191000</v>
      </c>
      <c r="E124" s="137">
        <f t="shared" si="41"/>
        <v>191000</v>
      </c>
      <c r="F124" s="137">
        <f t="shared" si="41"/>
        <v>0</v>
      </c>
      <c r="G124" s="137">
        <f t="shared" si="41"/>
        <v>191000</v>
      </c>
      <c r="H124" s="137">
        <f t="shared" si="41"/>
        <v>191000</v>
      </c>
      <c r="I124" s="137">
        <f t="shared" si="41"/>
        <v>0</v>
      </c>
      <c r="J124" s="142">
        <f t="shared" si="38"/>
        <v>1</v>
      </c>
    </row>
    <row r="125" spans="1:10" s="146" customFormat="1" ht="38.25">
      <c r="A125" s="303"/>
      <c r="B125" s="135"/>
      <c r="C125" s="159" t="s">
        <v>193</v>
      </c>
      <c r="D125" s="138">
        <f>SUM(E125:F125)</f>
        <v>191000</v>
      </c>
      <c r="E125" s="138">
        <v>191000</v>
      </c>
      <c r="F125" s="138">
        <v>0</v>
      </c>
      <c r="G125" s="138">
        <f>SUM(H125:I125)</f>
        <v>191000</v>
      </c>
      <c r="H125" s="138">
        <v>191000</v>
      </c>
      <c r="I125" s="138">
        <v>0</v>
      </c>
      <c r="J125" s="147">
        <f t="shared" si="38"/>
        <v>1</v>
      </c>
    </row>
    <row r="126" spans="1:10" s="110" customFormat="1" ht="15.75">
      <c r="A126" s="106" t="s">
        <v>210</v>
      </c>
      <c r="B126" s="106"/>
      <c r="C126" s="160" t="s">
        <v>211</v>
      </c>
      <c r="D126" s="108">
        <f aca="true" t="shared" si="42" ref="D126:I126">SUM(D127)</f>
        <v>71250</v>
      </c>
      <c r="E126" s="108">
        <f t="shared" si="42"/>
        <v>0</v>
      </c>
      <c r="F126" s="108">
        <f t="shared" si="42"/>
        <v>71250</v>
      </c>
      <c r="G126" s="108">
        <f t="shared" si="42"/>
        <v>0</v>
      </c>
      <c r="H126" s="108">
        <f t="shared" si="42"/>
        <v>0</v>
      </c>
      <c r="I126" s="108">
        <f t="shared" si="42"/>
        <v>0</v>
      </c>
      <c r="J126" s="109">
        <f t="shared" si="38"/>
        <v>0</v>
      </c>
    </row>
    <row r="127" spans="1:10" s="121" customFormat="1" ht="15">
      <c r="A127" s="298"/>
      <c r="B127" s="111" t="s">
        <v>212</v>
      </c>
      <c r="C127" s="161" t="s">
        <v>30</v>
      </c>
      <c r="D127" s="113">
        <f aca="true" t="shared" si="43" ref="D127:I127">SUM(D128:D129)</f>
        <v>71250</v>
      </c>
      <c r="E127" s="113">
        <f t="shared" si="43"/>
        <v>0</v>
      </c>
      <c r="F127" s="113">
        <f t="shared" si="43"/>
        <v>71250</v>
      </c>
      <c r="G127" s="113">
        <f t="shared" si="43"/>
        <v>0</v>
      </c>
      <c r="H127" s="113">
        <f t="shared" si="43"/>
        <v>0</v>
      </c>
      <c r="I127" s="113">
        <f t="shared" si="43"/>
        <v>0</v>
      </c>
      <c r="J127" s="114">
        <f t="shared" si="38"/>
        <v>0</v>
      </c>
    </row>
    <row r="128" spans="1:10" s="121" customFormat="1" ht="51">
      <c r="A128" s="298"/>
      <c r="B128" s="298"/>
      <c r="C128" s="162" t="s">
        <v>213</v>
      </c>
      <c r="D128" s="118">
        <f>SUM(E128:F128)</f>
        <v>63750</v>
      </c>
      <c r="E128" s="118">
        <v>0</v>
      </c>
      <c r="F128" s="118">
        <v>63750</v>
      </c>
      <c r="G128" s="118">
        <f>SUM(H128:I128)</f>
        <v>0</v>
      </c>
      <c r="H128" s="118">
        <v>0</v>
      </c>
      <c r="I128" s="118">
        <v>0</v>
      </c>
      <c r="J128" s="119">
        <f t="shared" si="38"/>
        <v>0</v>
      </c>
    </row>
    <row r="129" spans="1:10" s="121" customFormat="1" ht="51">
      <c r="A129" s="298"/>
      <c r="B129" s="298"/>
      <c r="C129" s="162" t="s">
        <v>214</v>
      </c>
      <c r="D129" s="118">
        <f>SUM(E129:F129)</f>
        <v>7500</v>
      </c>
      <c r="E129" s="118">
        <v>0</v>
      </c>
      <c r="F129" s="118">
        <v>7500</v>
      </c>
      <c r="G129" s="118">
        <f>SUM(H129:I129)</f>
        <v>0</v>
      </c>
      <c r="H129" s="118">
        <v>0</v>
      </c>
      <c r="I129" s="118">
        <v>0</v>
      </c>
      <c r="J129" s="119">
        <f t="shared" si="38"/>
        <v>0</v>
      </c>
    </row>
    <row r="130" spans="1:10" s="110" customFormat="1" ht="15.75">
      <c r="A130" s="106" t="s">
        <v>215</v>
      </c>
      <c r="B130" s="106"/>
      <c r="C130" s="160" t="s">
        <v>216</v>
      </c>
      <c r="D130" s="108">
        <f aca="true" t="shared" si="44" ref="D130:I130">SUM(D131)</f>
        <v>1564</v>
      </c>
      <c r="E130" s="108">
        <f t="shared" si="44"/>
        <v>1564</v>
      </c>
      <c r="F130" s="108">
        <f t="shared" si="44"/>
        <v>0</v>
      </c>
      <c r="G130" s="108">
        <f t="shared" si="44"/>
        <v>1662</v>
      </c>
      <c r="H130" s="108">
        <f t="shared" si="44"/>
        <v>1662</v>
      </c>
      <c r="I130" s="108">
        <f t="shared" si="44"/>
        <v>0</v>
      </c>
      <c r="J130" s="109">
        <f t="shared" si="38"/>
        <v>1.0626598465473145</v>
      </c>
    </row>
    <row r="131" spans="1:10" s="121" customFormat="1" ht="15">
      <c r="A131" s="298"/>
      <c r="B131" s="111" t="s">
        <v>217</v>
      </c>
      <c r="C131" s="161" t="s">
        <v>30</v>
      </c>
      <c r="D131" s="113">
        <f aca="true" t="shared" si="45" ref="D131:I131">SUM(D132:D133)</f>
        <v>1564</v>
      </c>
      <c r="E131" s="113">
        <f t="shared" si="45"/>
        <v>1564</v>
      </c>
      <c r="F131" s="113">
        <f t="shared" si="45"/>
        <v>0</v>
      </c>
      <c r="G131" s="113">
        <f t="shared" si="45"/>
        <v>1662</v>
      </c>
      <c r="H131" s="113">
        <f t="shared" si="45"/>
        <v>1662</v>
      </c>
      <c r="I131" s="113">
        <f t="shared" si="45"/>
        <v>0</v>
      </c>
      <c r="J131" s="114">
        <f t="shared" si="38"/>
        <v>1.0626598465473145</v>
      </c>
    </row>
    <row r="132" spans="1:10" s="121" customFormat="1" ht="66" customHeight="1">
      <c r="A132" s="298"/>
      <c r="B132" s="298"/>
      <c r="C132" s="123" t="s">
        <v>218</v>
      </c>
      <c r="D132" s="118">
        <f>SUM(E132:F132)</f>
        <v>1516</v>
      </c>
      <c r="E132" s="118">
        <v>1516</v>
      </c>
      <c r="F132" s="118">
        <v>0</v>
      </c>
      <c r="G132" s="118">
        <f>SUM(H132:I132)</f>
        <v>1615</v>
      </c>
      <c r="H132" s="118">
        <v>1615</v>
      </c>
      <c r="I132" s="118">
        <v>0</v>
      </c>
      <c r="J132" s="119">
        <f t="shared" si="38"/>
        <v>1.0653034300791557</v>
      </c>
    </row>
    <row r="133" spans="1:10" s="121" customFormat="1" ht="69.75" customHeight="1">
      <c r="A133" s="298"/>
      <c r="B133" s="298"/>
      <c r="C133" s="123" t="s">
        <v>219</v>
      </c>
      <c r="D133" s="118">
        <f>SUM(E133:F133)</f>
        <v>48</v>
      </c>
      <c r="E133" s="118">
        <v>48</v>
      </c>
      <c r="F133" s="118">
        <v>0</v>
      </c>
      <c r="G133" s="118">
        <f>SUM(H133:I133)</f>
        <v>47</v>
      </c>
      <c r="H133" s="118">
        <v>47</v>
      </c>
      <c r="I133" s="118">
        <v>0</v>
      </c>
      <c r="J133" s="119">
        <f t="shared" si="38"/>
        <v>0.9791666666666666</v>
      </c>
    </row>
    <row r="134" spans="1:10" s="121" customFormat="1" ht="15">
      <c r="A134" s="163" t="s">
        <v>220</v>
      </c>
      <c r="B134" s="163"/>
      <c r="C134" s="160" t="s">
        <v>221</v>
      </c>
      <c r="D134" s="108">
        <f aca="true" t="shared" si="46" ref="D134:I134">SUM(D135,D138,D141,D144,D147,D150,D156)</f>
        <v>2621012</v>
      </c>
      <c r="E134" s="108">
        <f t="shared" si="46"/>
        <v>2621012</v>
      </c>
      <c r="F134" s="108">
        <f t="shared" si="46"/>
        <v>0</v>
      </c>
      <c r="G134" s="108">
        <f t="shared" si="46"/>
        <v>2603760</v>
      </c>
      <c r="H134" s="108">
        <f t="shared" si="46"/>
        <v>2589660</v>
      </c>
      <c r="I134" s="108">
        <f t="shared" si="46"/>
        <v>14100</v>
      </c>
      <c r="J134" s="109">
        <f t="shared" si="38"/>
        <v>0.9934178096094181</v>
      </c>
    </row>
    <row r="135" spans="1:10" s="121" customFormat="1" ht="25.5">
      <c r="A135" s="298"/>
      <c r="B135" s="111" t="s">
        <v>222</v>
      </c>
      <c r="C135" s="161" t="s">
        <v>223</v>
      </c>
      <c r="D135" s="113">
        <f aca="true" t="shared" si="47" ref="D135:I135">SUM(D136:D137)</f>
        <v>974798</v>
      </c>
      <c r="E135" s="113">
        <f t="shared" si="47"/>
        <v>974798</v>
      </c>
      <c r="F135" s="113">
        <f t="shared" si="47"/>
        <v>0</v>
      </c>
      <c r="G135" s="113">
        <f t="shared" si="47"/>
        <v>829433</v>
      </c>
      <c r="H135" s="113">
        <f t="shared" si="47"/>
        <v>829433</v>
      </c>
      <c r="I135" s="113">
        <f t="shared" si="47"/>
        <v>0</v>
      </c>
      <c r="J135" s="114">
        <f t="shared" si="38"/>
        <v>0.8508767970389762</v>
      </c>
    </row>
    <row r="136" spans="1:10" s="121" customFormat="1" ht="38.25">
      <c r="A136" s="298"/>
      <c r="B136" s="298"/>
      <c r="C136" s="117" t="s">
        <v>224</v>
      </c>
      <c r="D136" s="118">
        <f>SUM(E136:F136)</f>
        <v>828578</v>
      </c>
      <c r="E136" s="118">
        <v>828578</v>
      </c>
      <c r="F136" s="118">
        <v>0</v>
      </c>
      <c r="G136" s="118">
        <f>SUM(H136:I136)</f>
        <v>705018</v>
      </c>
      <c r="H136" s="118">
        <v>705018</v>
      </c>
      <c r="I136" s="118">
        <v>0</v>
      </c>
      <c r="J136" s="119">
        <f t="shared" si="38"/>
        <v>0.8508770447682656</v>
      </c>
    </row>
    <row r="137" spans="1:10" s="121" customFormat="1" ht="38.25">
      <c r="A137" s="298"/>
      <c r="B137" s="298"/>
      <c r="C137" s="117" t="s">
        <v>225</v>
      </c>
      <c r="D137" s="118">
        <f>SUM(E137:F137)</f>
        <v>146220</v>
      </c>
      <c r="E137" s="118">
        <v>146220</v>
      </c>
      <c r="F137" s="118">
        <v>0</v>
      </c>
      <c r="G137" s="118">
        <f>SUM(H137:I137)</f>
        <v>124415</v>
      </c>
      <c r="H137" s="118">
        <v>124415</v>
      </c>
      <c r="I137" s="118">
        <v>0</v>
      </c>
      <c r="J137" s="119">
        <f t="shared" si="38"/>
        <v>0.8508753932430584</v>
      </c>
    </row>
    <row r="138" spans="1:10" s="146" customFormat="1" ht="15">
      <c r="A138" s="298"/>
      <c r="B138" s="135" t="s">
        <v>226</v>
      </c>
      <c r="C138" s="164" t="s">
        <v>31</v>
      </c>
      <c r="D138" s="137">
        <f>SUM(D139:D140)</f>
        <v>692000</v>
      </c>
      <c r="E138" s="137">
        <f>SUM(E139:E140)</f>
        <v>692000</v>
      </c>
      <c r="F138" s="137">
        <f>SUM(F139:F140)</f>
        <v>0</v>
      </c>
      <c r="G138" s="137">
        <f>SUM(G139:G140)</f>
        <v>692260</v>
      </c>
      <c r="H138" s="137">
        <f>SUM(H139:H140)</f>
        <v>692260</v>
      </c>
      <c r="I138" s="137">
        <f>SUM(I139:I140)</f>
        <v>0</v>
      </c>
      <c r="J138" s="142">
        <f>G138/D138</f>
        <v>1.0003757225433525</v>
      </c>
    </row>
    <row r="139" spans="1:10" s="155" customFormat="1" ht="38.25">
      <c r="A139" s="298"/>
      <c r="B139" s="299"/>
      <c r="C139" s="159" t="s">
        <v>103</v>
      </c>
      <c r="D139" s="138">
        <f>SUM(E139:F139)</f>
        <v>0</v>
      </c>
      <c r="E139" s="138">
        <v>0</v>
      </c>
      <c r="F139" s="138">
        <v>0</v>
      </c>
      <c r="G139" s="138">
        <f>SUM(H139:I139)</f>
        <v>260</v>
      </c>
      <c r="H139" s="138">
        <v>260</v>
      </c>
      <c r="I139" s="138">
        <v>0</v>
      </c>
      <c r="J139" s="147"/>
    </row>
    <row r="140" spans="1:10" s="146" customFormat="1" ht="38.25">
      <c r="A140" s="298"/>
      <c r="B140" s="300"/>
      <c r="C140" s="159" t="s">
        <v>193</v>
      </c>
      <c r="D140" s="138">
        <f>SUM(E140:F140)</f>
        <v>692000</v>
      </c>
      <c r="E140" s="138">
        <v>692000</v>
      </c>
      <c r="F140" s="138">
        <v>0</v>
      </c>
      <c r="G140" s="138">
        <f>SUM(H140:I140)</f>
        <v>692000</v>
      </c>
      <c r="H140" s="138">
        <v>692000</v>
      </c>
      <c r="I140" s="138">
        <v>0</v>
      </c>
      <c r="J140" s="147">
        <f t="shared" si="38"/>
        <v>1</v>
      </c>
    </row>
    <row r="141" spans="1:10" s="121" customFormat="1" ht="15">
      <c r="A141" s="298"/>
      <c r="B141" s="111" t="s">
        <v>227</v>
      </c>
      <c r="C141" s="161" t="s">
        <v>228</v>
      </c>
      <c r="D141" s="113">
        <f aca="true" t="shared" si="48" ref="D141:I141">SUM(D142:D143)</f>
        <v>259089</v>
      </c>
      <c r="E141" s="113">
        <f t="shared" si="48"/>
        <v>259089</v>
      </c>
      <c r="F141" s="113">
        <f t="shared" si="48"/>
        <v>0</v>
      </c>
      <c r="G141" s="113">
        <f t="shared" si="48"/>
        <v>313464</v>
      </c>
      <c r="H141" s="113">
        <f t="shared" si="48"/>
        <v>299364</v>
      </c>
      <c r="I141" s="113">
        <f t="shared" si="48"/>
        <v>14100</v>
      </c>
      <c r="J141" s="114">
        <f t="shared" si="38"/>
        <v>1.209869967462918</v>
      </c>
    </row>
    <row r="142" spans="1:10" ht="25.5">
      <c r="A142" s="298"/>
      <c r="B142" s="284"/>
      <c r="C142" s="133" t="s">
        <v>229</v>
      </c>
      <c r="D142" s="165">
        <f>SUM(E142:F142)</f>
        <v>192089</v>
      </c>
      <c r="E142" s="165">
        <v>192089</v>
      </c>
      <c r="F142" s="166">
        <v>0</v>
      </c>
      <c r="G142" s="165">
        <f>SUM(H142:I142)</f>
        <v>246464</v>
      </c>
      <c r="H142" s="165">
        <v>232364</v>
      </c>
      <c r="I142" s="118">
        <v>14100</v>
      </c>
      <c r="J142" s="119">
        <f t="shared" si="38"/>
        <v>1.2830719093753415</v>
      </c>
    </row>
    <row r="143" spans="1:10" ht="25.5">
      <c r="A143" s="298"/>
      <c r="B143" s="284"/>
      <c r="C143" s="131" t="s">
        <v>230</v>
      </c>
      <c r="D143" s="165">
        <f>SUM(E143:F143)</f>
        <v>67000</v>
      </c>
      <c r="E143" s="165">
        <v>67000</v>
      </c>
      <c r="F143" s="166">
        <v>0</v>
      </c>
      <c r="G143" s="165">
        <f>SUM(H143:I143)</f>
        <v>67000</v>
      </c>
      <c r="H143" s="165">
        <v>67000</v>
      </c>
      <c r="I143" s="165">
        <v>0</v>
      </c>
      <c r="J143" s="119">
        <f t="shared" si="38"/>
        <v>1</v>
      </c>
    </row>
    <row r="144" spans="1:10" s="146" customFormat="1" ht="15">
      <c r="A144" s="298"/>
      <c r="B144" s="167">
        <v>75046</v>
      </c>
      <c r="C144" s="168" t="s">
        <v>32</v>
      </c>
      <c r="D144" s="169">
        <f aca="true" t="shared" si="49" ref="D144:I144">SUM(D145:D146)</f>
        <v>45474</v>
      </c>
      <c r="E144" s="169">
        <f t="shared" si="49"/>
        <v>45474</v>
      </c>
      <c r="F144" s="169">
        <f t="shared" si="49"/>
        <v>0</v>
      </c>
      <c r="G144" s="169">
        <f t="shared" si="49"/>
        <v>41171</v>
      </c>
      <c r="H144" s="169">
        <f t="shared" si="49"/>
        <v>41171</v>
      </c>
      <c r="I144" s="169">
        <f t="shared" si="49"/>
        <v>0</v>
      </c>
      <c r="J144" s="142">
        <f t="shared" si="38"/>
        <v>0.9053744997141223</v>
      </c>
    </row>
    <row r="145" spans="1:10" s="172" customFormat="1" ht="38.25">
      <c r="A145" s="298"/>
      <c r="B145" s="295"/>
      <c r="C145" s="159" t="s">
        <v>193</v>
      </c>
      <c r="D145" s="170">
        <f>SUM(E145:F145)</f>
        <v>41000</v>
      </c>
      <c r="E145" s="170">
        <v>41000</v>
      </c>
      <c r="F145" s="171">
        <v>0</v>
      </c>
      <c r="G145" s="170">
        <f>SUM(H145:I145)</f>
        <v>38604</v>
      </c>
      <c r="H145" s="170">
        <v>38604</v>
      </c>
      <c r="I145" s="170">
        <v>0</v>
      </c>
      <c r="J145" s="147">
        <f t="shared" si="38"/>
        <v>0.941560975609756</v>
      </c>
    </row>
    <row r="146" spans="1:10" s="172" customFormat="1" ht="38.25">
      <c r="A146" s="298"/>
      <c r="B146" s="295"/>
      <c r="C146" s="159" t="s">
        <v>103</v>
      </c>
      <c r="D146" s="170">
        <f>SUM(E146:F146)</f>
        <v>4474</v>
      </c>
      <c r="E146" s="170">
        <v>4474</v>
      </c>
      <c r="F146" s="171">
        <v>0</v>
      </c>
      <c r="G146" s="170">
        <f>SUM(H146:I146)</f>
        <v>2567</v>
      </c>
      <c r="H146" s="170">
        <v>2567</v>
      </c>
      <c r="I146" s="170">
        <v>0</v>
      </c>
      <c r="J146" s="147">
        <f t="shared" si="38"/>
        <v>0.5737594993294591</v>
      </c>
    </row>
    <row r="147" spans="1:10" s="146" customFormat="1" ht="15">
      <c r="A147" s="298"/>
      <c r="B147" s="167">
        <v>75071</v>
      </c>
      <c r="C147" s="168" t="s">
        <v>231</v>
      </c>
      <c r="D147" s="169">
        <f aca="true" t="shared" si="50" ref="D147:I147">SUM(D148:D149)</f>
        <v>351171</v>
      </c>
      <c r="E147" s="169">
        <f t="shared" si="50"/>
        <v>351171</v>
      </c>
      <c r="F147" s="169">
        <f t="shared" si="50"/>
        <v>0</v>
      </c>
      <c r="G147" s="169">
        <f t="shared" si="50"/>
        <v>222161</v>
      </c>
      <c r="H147" s="169">
        <f t="shared" si="50"/>
        <v>222161</v>
      </c>
      <c r="I147" s="169">
        <f t="shared" si="50"/>
        <v>0</v>
      </c>
      <c r="J147" s="142">
        <f t="shared" si="38"/>
        <v>0.632629118008036</v>
      </c>
    </row>
    <row r="148" spans="1:10" s="172" customFormat="1" ht="51">
      <c r="A148" s="298"/>
      <c r="B148" s="295"/>
      <c r="C148" s="131" t="s">
        <v>232</v>
      </c>
      <c r="D148" s="170">
        <f>SUM(E148:F148)</f>
        <v>298495</v>
      </c>
      <c r="E148" s="170">
        <v>298495</v>
      </c>
      <c r="F148" s="171">
        <v>0</v>
      </c>
      <c r="G148" s="170">
        <f>SUM(H148:I148)</f>
        <v>188836</v>
      </c>
      <c r="H148" s="170">
        <v>188836</v>
      </c>
      <c r="I148" s="170">
        <v>0</v>
      </c>
      <c r="J148" s="147">
        <f t="shared" si="38"/>
        <v>0.6326270121777584</v>
      </c>
    </row>
    <row r="149" spans="1:10" s="172" customFormat="1" ht="51">
      <c r="A149" s="298"/>
      <c r="B149" s="295"/>
      <c r="C149" s="131" t="s">
        <v>233</v>
      </c>
      <c r="D149" s="170">
        <f>SUM(E149:F149)</f>
        <v>52676</v>
      </c>
      <c r="E149" s="170">
        <v>52676</v>
      </c>
      <c r="F149" s="171">
        <v>0</v>
      </c>
      <c r="G149" s="170">
        <f>SUM(H149:I149)</f>
        <v>33325</v>
      </c>
      <c r="H149" s="170">
        <v>33325</v>
      </c>
      <c r="I149" s="170">
        <v>0</v>
      </c>
      <c r="J149" s="147">
        <f t="shared" si="38"/>
        <v>0.6326410509529957</v>
      </c>
    </row>
    <row r="150" spans="1:10" s="146" customFormat="1" ht="15">
      <c r="A150" s="298"/>
      <c r="B150" s="167">
        <v>75075</v>
      </c>
      <c r="C150" s="168" t="s">
        <v>234</v>
      </c>
      <c r="D150" s="169">
        <f aca="true" t="shared" si="51" ref="D150:I150">SUM(D151:D155)</f>
        <v>0</v>
      </c>
      <c r="E150" s="169">
        <f t="shared" si="51"/>
        <v>0</v>
      </c>
      <c r="F150" s="169">
        <f t="shared" si="51"/>
        <v>0</v>
      </c>
      <c r="G150" s="169">
        <f t="shared" si="51"/>
        <v>258271</v>
      </c>
      <c r="H150" s="169">
        <f t="shared" si="51"/>
        <v>258271</v>
      </c>
      <c r="I150" s="169">
        <f t="shared" si="51"/>
        <v>0</v>
      </c>
      <c r="J150" s="142"/>
    </row>
    <row r="151" spans="1:10" s="172" customFormat="1" ht="51">
      <c r="A151" s="298"/>
      <c r="B151" s="301"/>
      <c r="C151" s="152" t="s">
        <v>235</v>
      </c>
      <c r="D151" s="170">
        <f>SUM(E151:F151)</f>
        <v>0</v>
      </c>
      <c r="E151" s="170">
        <v>0</v>
      </c>
      <c r="F151" s="171">
        <v>0</v>
      </c>
      <c r="G151" s="170">
        <f>SUM(H151:I151)</f>
        <v>116078</v>
      </c>
      <c r="H151" s="170">
        <v>116078</v>
      </c>
      <c r="I151" s="170">
        <v>0</v>
      </c>
      <c r="J151" s="147"/>
    </row>
    <row r="152" spans="1:10" s="172" customFormat="1" ht="51">
      <c r="A152" s="298"/>
      <c r="B152" s="301"/>
      <c r="C152" s="152" t="s">
        <v>236</v>
      </c>
      <c r="D152" s="170">
        <f>SUM(E152:F152)</f>
        <v>0</v>
      </c>
      <c r="E152" s="170">
        <v>0</v>
      </c>
      <c r="F152" s="171">
        <v>0</v>
      </c>
      <c r="G152" s="170">
        <f>SUM(H152:I152)</f>
        <v>12220</v>
      </c>
      <c r="H152" s="170">
        <v>12220</v>
      </c>
      <c r="I152" s="170">
        <v>0</v>
      </c>
      <c r="J152" s="147"/>
    </row>
    <row r="153" spans="1:10" s="172" customFormat="1" ht="25.5">
      <c r="A153" s="298"/>
      <c r="B153" s="301"/>
      <c r="C153" s="152" t="s">
        <v>237</v>
      </c>
      <c r="D153" s="170">
        <f>SUM(E153:F153)</f>
        <v>0</v>
      </c>
      <c r="E153" s="170">
        <v>0</v>
      </c>
      <c r="F153" s="171">
        <v>0</v>
      </c>
      <c r="G153" s="170">
        <f>SUM(H153:I153)</f>
        <v>2439</v>
      </c>
      <c r="H153" s="170">
        <v>2439</v>
      </c>
      <c r="I153" s="170">
        <v>0</v>
      </c>
      <c r="J153" s="147"/>
    </row>
    <row r="154" spans="1:10" s="172" customFormat="1" ht="25.5">
      <c r="A154" s="298"/>
      <c r="B154" s="301"/>
      <c r="C154" s="133" t="s">
        <v>229</v>
      </c>
      <c r="D154" s="170">
        <f>SUM(E154:F154)</f>
        <v>0</v>
      </c>
      <c r="E154" s="170">
        <v>0</v>
      </c>
      <c r="F154" s="171">
        <v>0</v>
      </c>
      <c r="G154" s="170">
        <f>SUM(H154:I154)</f>
        <v>17977</v>
      </c>
      <c r="H154" s="170">
        <v>17977</v>
      </c>
      <c r="I154" s="170">
        <v>0</v>
      </c>
      <c r="J154" s="147"/>
    </row>
    <row r="155" spans="1:10" s="172" customFormat="1" ht="25.5">
      <c r="A155" s="298"/>
      <c r="B155" s="301"/>
      <c r="C155" s="173" t="s">
        <v>238</v>
      </c>
      <c r="D155" s="170">
        <f>SUM(E155:F155)</f>
        <v>0</v>
      </c>
      <c r="E155" s="170">
        <v>0</v>
      </c>
      <c r="F155" s="171">
        <v>0</v>
      </c>
      <c r="G155" s="170">
        <f>SUM(H155:I155)</f>
        <v>109557</v>
      </c>
      <c r="H155" s="170">
        <v>109557</v>
      </c>
      <c r="I155" s="170">
        <v>0</v>
      </c>
      <c r="J155" s="147"/>
    </row>
    <row r="156" spans="1:10" s="121" customFormat="1" ht="15">
      <c r="A156" s="298"/>
      <c r="B156" s="174">
        <v>75095</v>
      </c>
      <c r="C156" s="175" t="s">
        <v>30</v>
      </c>
      <c r="D156" s="176">
        <f aca="true" t="shared" si="52" ref="D156:I156">SUM(D157:D159)</f>
        <v>298480</v>
      </c>
      <c r="E156" s="176">
        <f t="shared" si="52"/>
        <v>298480</v>
      </c>
      <c r="F156" s="176">
        <f t="shared" si="52"/>
        <v>0</v>
      </c>
      <c r="G156" s="176">
        <f t="shared" si="52"/>
        <v>247000</v>
      </c>
      <c r="H156" s="176">
        <f t="shared" si="52"/>
        <v>247000</v>
      </c>
      <c r="I156" s="176">
        <f t="shared" si="52"/>
        <v>0</v>
      </c>
      <c r="J156" s="114">
        <f aca="true" t="shared" si="53" ref="J156:J172">G156/D156</f>
        <v>0.8275261324041812</v>
      </c>
    </row>
    <row r="157" spans="1:10" ht="25.5">
      <c r="A157" s="298"/>
      <c r="B157" s="284"/>
      <c r="C157" s="177" t="s">
        <v>239</v>
      </c>
      <c r="D157" s="165">
        <f>SUM(E157:F157)</f>
        <v>187000</v>
      </c>
      <c r="E157" s="165">
        <v>187000</v>
      </c>
      <c r="F157" s="166">
        <v>0</v>
      </c>
      <c r="G157" s="165">
        <f>SUM(H157:I157)</f>
        <v>187000</v>
      </c>
      <c r="H157" s="165">
        <v>187000</v>
      </c>
      <c r="I157" s="165">
        <v>0</v>
      </c>
      <c r="J157" s="119">
        <f t="shared" si="53"/>
        <v>1</v>
      </c>
    </row>
    <row r="158" spans="1:10" ht="51">
      <c r="A158" s="298"/>
      <c r="B158" s="284"/>
      <c r="C158" s="117" t="s">
        <v>240</v>
      </c>
      <c r="D158" s="165">
        <f>SUM(E158:F158)</f>
        <v>51480</v>
      </c>
      <c r="E158" s="165">
        <v>51480</v>
      </c>
      <c r="F158" s="166">
        <v>0</v>
      </c>
      <c r="G158" s="165">
        <f>SUM(H158:I158)</f>
        <v>0</v>
      </c>
      <c r="H158" s="165">
        <v>0</v>
      </c>
      <c r="I158" s="165">
        <v>0</v>
      </c>
      <c r="J158" s="119">
        <f t="shared" si="53"/>
        <v>0</v>
      </c>
    </row>
    <row r="159" spans="1:10" ht="38.25">
      <c r="A159" s="298"/>
      <c r="B159" s="284"/>
      <c r="C159" s="157" t="s">
        <v>241</v>
      </c>
      <c r="D159" s="165">
        <f>SUM(E159:F159)</f>
        <v>60000</v>
      </c>
      <c r="E159" s="165">
        <v>60000</v>
      </c>
      <c r="F159" s="166">
        <v>0</v>
      </c>
      <c r="G159" s="165">
        <f>SUM(H159:I159)</f>
        <v>60000</v>
      </c>
      <c r="H159" s="165">
        <v>60000</v>
      </c>
      <c r="I159" s="165">
        <v>0</v>
      </c>
      <c r="J159" s="119">
        <f t="shared" si="53"/>
        <v>1</v>
      </c>
    </row>
    <row r="160" spans="1:10" ht="25.5">
      <c r="A160" s="178">
        <v>754</v>
      </c>
      <c r="B160" s="178"/>
      <c r="C160" s="179" t="s">
        <v>242</v>
      </c>
      <c r="D160" s="180">
        <f>SUM(D161)</f>
        <v>420000</v>
      </c>
      <c r="E160" s="180">
        <f>SUM(E161)</f>
        <v>70000</v>
      </c>
      <c r="F160" s="180">
        <f>SUM(F161)</f>
        <v>350000</v>
      </c>
      <c r="G160" s="180">
        <f>SUM(G161)</f>
        <v>420000</v>
      </c>
      <c r="H160" s="180">
        <f>SUM(H161)</f>
        <v>70000</v>
      </c>
      <c r="I160" s="180">
        <f>SUM(I161)</f>
        <v>350000</v>
      </c>
      <c r="J160" s="109">
        <f t="shared" si="53"/>
        <v>1</v>
      </c>
    </row>
    <row r="161" spans="1:10" ht="14.25">
      <c r="A161" s="293"/>
      <c r="B161" s="174">
        <v>75495</v>
      </c>
      <c r="C161" s="175" t="s">
        <v>30</v>
      </c>
      <c r="D161" s="176">
        <f aca="true" t="shared" si="54" ref="D161:I161">SUM(D162:D162)</f>
        <v>420000</v>
      </c>
      <c r="E161" s="176">
        <f t="shared" si="54"/>
        <v>70000</v>
      </c>
      <c r="F161" s="176">
        <f t="shared" si="54"/>
        <v>350000</v>
      </c>
      <c r="G161" s="176">
        <f t="shared" si="54"/>
        <v>420000</v>
      </c>
      <c r="H161" s="176">
        <f t="shared" si="54"/>
        <v>70000</v>
      </c>
      <c r="I161" s="176">
        <f t="shared" si="54"/>
        <v>350000</v>
      </c>
      <c r="J161" s="114">
        <f t="shared" si="53"/>
        <v>1</v>
      </c>
    </row>
    <row r="162" spans="1:10" ht="38.25">
      <c r="A162" s="294"/>
      <c r="B162" s="105"/>
      <c r="C162" s="177" t="s">
        <v>243</v>
      </c>
      <c r="D162" s="181">
        <f>SUM(E162:F162)</f>
        <v>420000</v>
      </c>
      <c r="E162" s="182">
        <v>70000</v>
      </c>
      <c r="F162" s="118">
        <v>350000</v>
      </c>
      <c r="G162" s="181">
        <f>SUM(H162:I162)</f>
        <v>420000</v>
      </c>
      <c r="H162" s="182">
        <v>70000</v>
      </c>
      <c r="I162" s="181">
        <v>350000</v>
      </c>
      <c r="J162" s="119">
        <f t="shared" si="53"/>
        <v>1</v>
      </c>
    </row>
    <row r="163" spans="1:10" ht="51">
      <c r="A163" s="178">
        <v>756</v>
      </c>
      <c r="B163" s="178"/>
      <c r="C163" s="179" t="s">
        <v>244</v>
      </c>
      <c r="D163" s="180">
        <f aca="true" t="shared" si="55" ref="D163:I163">SUM(D164,D167)</f>
        <v>155855227</v>
      </c>
      <c r="E163" s="180">
        <f t="shared" si="55"/>
        <v>155855227</v>
      </c>
      <c r="F163" s="180">
        <f t="shared" si="55"/>
        <v>0</v>
      </c>
      <c r="G163" s="180">
        <f t="shared" si="55"/>
        <v>165611131</v>
      </c>
      <c r="H163" s="180">
        <f t="shared" si="55"/>
        <v>165611131</v>
      </c>
      <c r="I163" s="180">
        <f t="shared" si="55"/>
        <v>0</v>
      </c>
      <c r="J163" s="109">
        <f t="shared" si="53"/>
        <v>1.0625959371898384</v>
      </c>
    </row>
    <row r="164" spans="1:10" ht="25.5">
      <c r="A164" s="283"/>
      <c r="B164" s="174">
        <v>75618</v>
      </c>
      <c r="C164" s="175" t="s">
        <v>245</v>
      </c>
      <c r="D164" s="176">
        <f aca="true" t="shared" si="56" ref="D164:I164">SUM(D165:D166)</f>
        <v>1034700</v>
      </c>
      <c r="E164" s="176">
        <f t="shared" si="56"/>
        <v>1034700</v>
      </c>
      <c r="F164" s="176">
        <f t="shared" si="56"/>
        <v>0</v>
      </c>
      <c r="G164" s="176">
        <f t="shared" si="56"/>
        <v>1072100</v>
      </c>
      <c r="H164" s="176">
        <f t="shared" si="56"/>
        <v>1072100</v>
      </c>
      <c r="I164" s="176">
        <f t="shared" si="56"/>
        <v>0</v>
      </c>
      <c r="J164" s="114">
        <f t="shared" si="53"/>
        <v>1.0361457427273606</v>
      </c>
    </row>
    <row r="165" spans="1:10" ht="14.25">
      <c r="A165" s="283"/>
      <c r="B165" s="284"/>
      <c r="C165" s="177" t="s">
        <v>246</v>
      </c>
      <c r="D165" s="165">
        <f>SUM(E165:F165)</f>
        <v>1028700</v>
      </c>
      <c r="E165" s="170">
        <v>1028700</v>
      </c>
      <c r="F165" s="166">
        <v>0</v>
      </c>
      <c r="G165" s="165">
        <f>SUM(H165:I165)</f>
        <v>1063700</v>
      </c>
      <c r="H165" s="170">
        <v>1063700</v>
      </c>
      <c r="I165" s="165">
        <v>0</v>
      </c>
      <c r="J165" s="119">
        <f t="shared" si="53"/>
        <v>1.0340235248371732</v>
      </c>
    </row>
    <row r="166" spans="1:10" ht="25.5">
      <c r="A166" s="283"/>
      <c r="B166" s="284"/>
      <c r="C166" s="177" t="s">
        <v>247</v>
      </c>
      <c r="D166" s="165">
        <f>SUM(E166:F166)</f>
        <v>6000</v>
      </c>
      <c r="E166" s="165">
        <v>6000</v>
      </c>
      <c r="F166" s="166">
        <v>0</v>
      </c>
      <c r="G166" s="165">
        <f>SUM(H166:I166)</f>
        <v>8400</v>
      </c>
      <c r="H166" s="165">
        <v>8400</v>
      </c>
      <c r="I166" s="165">
        <v>0</v>
      </c>
      <c r="J166" s="119">
        <f t="shared" si="53"/>
        <v>1.4</v>
      </c>
    </row>
    <row r="167" spans="1:10" s="146" customFormat="1" ht="25.5">
      <c r="A167" s="283"/>
      <c r="B167" s="167">
        <v>75623</v>
      </c>
      <c r="C167" s="168" t="s">
        <v>248</v>
      </c>
      <c r="D167" s="169">
        <f aca="true" t="shared" si="57" ref="D167:I167">SUM(D168:D169)</f>
        <v>154820527</v>
      </c>
      <c r="E167" s="169">
        <f t="shared" si="57"/>
        <v>154820527</v>
      </c>
      <c r="F167" s="169">
        <f t="shared" si="57"/>
        <v>0</v>
      </c>
      <c r="G167" s="169">
        <f t="shared" si="57"/>
        <v>164539031</v>
      </c>
      <c r="H167" s="169">
        <f t="shared" si="57"/>
        <v>164539031</v>
      </c>
      <c r="I167" s="169">
        <f t="shared" si="57"/>
        <v>0</v>
      </c>
      <c r="J167" s="142">
        <f t="shared" si="53"/>
        <v>1.062772709719558</v>
      </c>
    </row>
    <row r="168" spans="1:10" s="172" customFormat="1" ht="14.25">
      <c r="A168" s="283"/>
      <c r="B168" s="295"/>
      <c r="C168" s="183" t="s">
        <v>249</v>
      </c>
      <c r="D168" s="170">
        <f>SUM(E168:F168)</f>
        <v>32820527</v>
      </c>
      <c r="E168" s="170">
        <v>32820527</v>
      </c>
      <c r="F168" s="171">
        <v>0</v>
      </c>
      <c r="G168" s="170">
        <f>SUM(H168:I168)</f>
        <v>33380105</v>
      </c>
      <c r="H168" s="170">
        <v>33380105</v>
      </c>
      <c r="I168" s="170">
        <v>0</v>
      </c>
      <c r="J168" s="147">
        <f t="shared" si="53"/>
        <v>1.017049634821525</v>
      </c>
    </row>
    <row r="169" spans="1:10" s="172" customFormat="1" ht="14.25">
      <c r="A169" s="283"/>
      <c r="B169" s="295"/>
      <c r="C169" s="183" t="s">
        <v>250</v>
      </c>
      <c r="D169" s="170">
        <f>SUM(E169:F169)</f>
        <v>122000000</v>
      </c>
      <c r="E169" s="170">
        <v>122000000</v>
      </c>
      <c r="F169" s="171">
        <v>0</v>
      </c>
      <c r="G169" s="170">
        <f>SUM(H169:I169)</f>
        <v>131158926</v>
      </c>
      <c r="H169" s="170">
        <v>131158926</v>
      </c>
      <c r="I169" s="170">
        <v>0</v>
      </c>
      <c r="J169" s="147">
        <f t="shared" si="53"/>
        <v>1.0750731639344262</v>
      </c>
    </row>
    <row r="170" spans="1:10" s="184" customFormat="1" ht="15.75">
      <c r="A170" s="178">
        <v>758</v>
      </c>
      <c r="B170" s="178"/>
      <c r="C170" s="179" t="s">
        <v>251</v>
      </c>
      <c r="D170" s="180">
        <f aca="true" t="shared" si="58" ref="D170:I170">SUM(D171,D173,D176,D178,D180,D182,D186,)</f>
        <v>540822501</v>
      </c>
      <c r="E170" s="180">
        <f t="shared" si="58"/>
        <v>371960288</v>
      </c>
      <c r="F170" s="180">
        <f t="shared" si="58"/>
        <v>168862213</v>
      </c>
      <c r="G170" s="180">
        <f t="shared" si="58"/>
        <v>513299159</v>
      </c>
      <c r="H170" s="180">
        <f t="shared" si="58"/>
        <v>362999531</v>
      </c>
      <c r="I170" s="180">
        <f t="shared" si="58"/>
        <v>150299628</v>
      </c>
      <c r="J170" s="109">
        <f t="shared" si="53"/>
        <v>0.9491083637439116</v>
      </c>
    </row>
    <row r="171" spans="1:10" s="146" customFormat="1" ht="25.5">
      <c r="A171" s="282"/>
      <c r="B171" s="167">
        <v>75801</v>
      </c>
      <c r="C171" s="168" t="s">
        <v>252</v>
      </c>
      <c r="D171" s="169">
        <f aca="true" t="shared" si="59" ref="D171:I171">SUM(D172)</f>
        <v>47220500</v>
      </c>
      <c r="E171" s="169">
        <f t="shared" si="59"/>
        <v>47220500</v>
      </c>
      <c r="F171" s="169">
        <f t="shared" si="59"/>
        <v>0</v>
      </c>
      <c r="G171" s="169">
        <f t="shared" si="59"/>
        <v>47220500</v>
      </c>
      <c r="H171" s="169">
        <f t="shared" si="59"/>
        <v>47220500</v>
      </c>
      <c r="I171" s="169">
        <f t="shared" si="59"/>
        <v>0</v>
      </c>
      <c r="J171" s="142">
        <f t="shared" si="53"/>
        <v>1</v>
      </c>
    </row>
    <row r="172" spans="1:10" s="172" customFormat="1" ht="14.25">
      <c r="A172" s="282"/>
      <c r="B172" s="185"/>
      <c r="C172" s="183" t="s">
        <v>253</v>
      </c>
      <c r="D172" s="170">
        <f>SUM(E172:F172)</f>
        <v>47220500</v>
      </c>
      <c r="E172" s="170">
        <v>47220500</v>
      </c>
      <c r="F172" s="171">
        <v>0</v>
      </c>
      <c r="G172" s="170">
        <f>SUM(H172:I172)</f>
        <v>47220500</v>
      </c>
      <c r="H172" s="170">
        <v>47220500</v>
      </c>
      <c r="I172" s="170">
        <v>0</v>
      </c>
      <c r="J172" s="147">
        <f t="shared" si="53"/>
        <v>1</v>
      </c>
    </row>
    <row r="173" spans="1:10" s="146" customFormat="1" ht="25.5">
      <c r="A173" s="282"/>
      <c r="B173" s="167">
        <v>75802</v>
      </c>
      <c r="C173" s="168" t="s">
        <v>254</v>
      </c>
      <c r="D173" s="169">
        <f>SUM(D174:D175)</f>
        <v>4909106</v>
      </c>
      <c r="E173" s="169">
        <f>SUM(E174:E175)</f>
        <v>109106</v>
      </c>
      <c r="F173" s="169">
        <f>SUM(F174:F175)</f>
        <v>4800000</v>
      </c>
      <c r="G173" s="169">
        <f>SUM(G174:G175)</f>
        <v>4909106</v>
      </c>
      <c r="H173" s="169">
        <f>SUM(H174:H175)</f>
        <v>109106</v>
      </c>
      <c r="I173" s="169">
        <f>SUM(I174:I175)</f>
        <v>4800000</v>
      </c>
      <c r="J173" s="142"/>
    </row>
    <row r="174" spans="1:10" s="155" customFormat="1" ht="15">
      <c r="A174" s="282"/>
      <c r="B174" s="296"/>
      <c r="C174" s="152" t="s">
        <v>255</v>
      </c>
      <c r="D174" s="170">
        <f>SUM(E174:F174)</f>
        <v>109106</v>
      </c>
      <c r="E174" s="170">
        <v>109106</v>
      </c>
      <c r="F174" s="170">
        <v>0</v>
      </c>
      <c r="G174" s="170">
        <f>SUM(H174:I174)</f>
        <v>109106</v>
      </c>
      <c r="H174" s="170">
        <v>109106</v>
      </c>
      <c r="I174" s="170">
        <v>0</v>
      </c>
      <c r="J174" s="147">
        <f aca="true" t="shared" si="60" ref="J174:J189">G174/D174</f>
        <v>1</v>
      </c>
    </row>
    <row r="175" spans="1:10" s="172" customFormat="1" ht="38.25">
      <c r="A175" s="282"/>
      <c r="B175" s="297"/>
      <c r="C175" s="159" t="s">
        <v>256</v>
      </c>
      <c r="D175" s="170">
        <f>SUM(E175:F175)</f>
        <v>4800000</v>
      </c>
      <c r="E175" s="170">
        <v>0</v>
      </c>
      <c r="F175" s="138">
        <v>4800000</v>
      </c>
      <c r="G175" s="170">
        <f>SUM(H175:I175)</f>
        <v>4800000</v>
      </c>
      <c r="H175" s="170">
        <v>0</v>
      </c>
      <c r="I175" s="170">
        <v>4800000</v>
      </c>
      <c r="J175" s="147">
        <f t="shared" si="60"/>
        <v>1</v>
      </c>
    </row>
    <row r="176" spans="1:10" s="146" customFormat="1" ht="15">
      <c r="A176" s="282"/>
      <c r="B176" s="167">
        <v>75804</v>
      </c>
      <c r="C176" s="168" t="s">
        <v>257</v>
      </c>
      <c r="D176" s="169">
        <f aca="true" t="shared" si="61" ref="D176:I176">SUM(D177)</f>
        <v>136521065</v>
      </c>
      <c r="E176" s="169">
        <f t="shared" si="61"/>
        <v>136521065</v>
      </c>
      <c r="F176" s="169">
        <f t="shared" si="61"/>
        <v>0</v>
      </c>
      <c r="G176" s="169">
        <f t="shared" si="61"/>
        <v>136521065</v>
      </c>
      <c r="H176" s="169">
        <f t="shared" si="61"/>
        <v>136521065</v>
      </c>
      <c r="I176" s="169">
        <f t="shared" si="61"/>
        <v>0</v>
      </c>
      <c r="J176" s="142">
        <f t="shared" si="60"/>
        <v>1</v>
      </c>
    </row>
    <row r="177" spans="1:10" s="172" customFormat="1" ht="14.25">
      <c r="A177" s="282"/>
      <c r="B177" s="185"/>
      <c r="C177" s="183" t="s">
        <v>253</v>
      </c>
      <c r="D177" s="170">
        <f>SUM(E177:F177)</f>
        <v>136521065</v>
      </c>
      <c r="E177" s="170">
        <v>136521065</v>
      </c>
      <c r="F177" s="171">
        <v>0</v>
      </c>
      <c r="G177" s="170">
        <f>SUM(H177:I177)</f>
        <v>136521065</v>
      </c>
      <c r="H177" s="170">
        <v>136521065</v>
      </c>
      <c r="I177" s="170">
        <v>0</v>
      </c>
      <c r="J177" s="147">
        <f t="shared" si="60"/>
        <v>1</v>
      </c>
    </row>
    <row r="178" spans="1:10" s="146" customFormat="1" ht="15">
      <c r="A178" s="282"/>
      <c r="B178" s="167">
        <v>75814</v>
      </c>
      <c r="C178" s="168" t="s">
        <v>258</v>
      </c>
      <c r="D178" s="169">
        <f aca="true" t="shared" si="62" ref="D178:I178">SUM(D179:D179)</f>
        <v>2300000</v>
      </c>
      <c r="E178" s="169">
        <f t="shared" si="62"/>
        <v>2300000</v>
      </c>
      <c r="F178" s="169">
        <f t="shared" si="62"/>
        <v>0</v>
      </c>
      <c r="G178" s="169">
        <f t="shared" si="62"/>
        <v>3907010</v>
      </c>
      <c r="H178" s="169">
        <f t="shared" si="62"/>
        <v>3907010</v>
      </c>
      <c r="I178" s="169">
        <f t="shared" si="62"/>
        <v>0</v>
      </c>
      <c r="J178" s="142">
        <f t="shared" si="60"/>
        <v>1.6987</v>
      </c>
    </row>
    <row r="179" spans="1:10" s="172" customFormat="1" ht="25.5">
      <c r="A179" s="282"/>
      <c r="B179" s="185"/>
      <c r="C179" s="183" t="s">
        <v>259</v>
      </c>
      <c r="D179" s="170">
        <f>SUM(E179:F179)</f>
        <v>2300000</v>
      </c>
      <c r="E179" s="170">
        <v>2300000</v>
      </c>
      <c r="F179" s="171">
        <v>0</v>
      </c>
      <c r="G179" s="170">
        <f>SUM(H179:I179)</f>
        <v>3907010</v>
      </c>
      <c r="H179" s="170">
        <v>3907010</v>
      </c>
      <c r="I179" s="170">
        <v>0</v>
      </c>
      <c r="J179" s="147">
        <f t="shared" si="60"/>
        <v>1.6987</v>
      </c>
    </row>
    <row r="180" spans="1:10" s="146" customFormat="1" ht="15">
      <c r="A180" s="282"/>
      <c r="B180" s="167">
        <v>75833</v>
      </c>
      <c r="C180" s="168" t="s">
        <v>260</v>
      </c>
      <c r="D180" s="169">
        <f aca="true" t="shared" si="63" ref="D180:I180">SUM(D181)</f>
        <v>104752729</v>
      </c>
      <c r="E180" s="169">
        <f t="shared" si="63"/>
        <v>104752729</v>
      </c>
      <c r="F180" s="169">
        <f t="shared" si="63"/>
        <v>0</v>
      </c>
      <c r="G180" s="169">
        <f t="shared" si="63"/>
        <v>104752729</v>
      </c>
      <c r="H180" s="169">
        <f t="shared" si="63"/>
        <v>104752729</v>
      </c>
      <c r="I180" s="169">
        <f t="shared" si="63"/>
        <v>0</v>
      </c>
      <c r="J180" s="142">
        <f t="shared" si="60"/>
        <v>1</v>
      </c>
    </row>
    <row r="181" spans="1:10" s="172" customFormat="1" ht="14.25">
      <c r="A181" s="282"/>
      <c r="B181" s="185"/>
      <c r="C181" s="183" t="s">
        <v>253</v>
      </c>
      <c r="D181" s="170">
        <f>SUM(E181:F181)</f>
        <v>104752729</v>
      </c>
      <c r="E181" s="170">
        <v>104752729</v>
      </c>
      <c r="F181" s="171">
        <v>0</v>
      </c>
      <c r="G181" s="170">
        <f>SUM(H181:I181)</f>
        <v>104752729</v>
      </c>
      <c r="H181" s="170">
        <v>104752729</v>
      </c>
      <c r="I181" s="170">
        <v>0</v>
      </c>
      <c r="J181" s="147">
        <f t="shared" si="60"/>
        <v>1</v>
      </c>
    </row>
    <row r="182" spans="1:10" s="121" customFormat="1" ht="15">
      <c r="A182" s="282"/>
      <c r="B182" s="174">
        <v>75861</v>
      </c>
      <c r="C182" s="175" t="s">
        <v>261</v>
      </c>
      <c r="D182" s="186">
        <f aca="true" t="shared" si="64" ref="D182:I182">SUM(D183:D185)</f>
        <v>183824246</v>
      </c>
      <c r="E182" s="186">
        <f t="shared" si="64"/>
        <v>19937580</v>
      </c>
      <c r="F182" s="186">
        <f t="shared" si="64"/>
        <v>163886666</v>
      </c>
      <c r="G182" s="186">
        <f t="shared" si="64"/>
        <v>162949513</v>
      </c>
      <c r="H182" s="186">
        <f t="shared" si="64"/>
        <v>17552290</v>
      </c>
      <c r="I182" s="186">
        <f t="shared" si="64"/>
        <v>145397223</v>
      </c>
      <c r="J182" s="142">
        <f t="shared" si="60"/>
        <v>0.8864418951567467</v>
      </c>
    </row>
    <row r="183" spans="1:10" s="121" customFormat="1" ht="38.25">
      <c r="A183" s="282"/>
      <c r="B183" s="283"/>
      <c r="C183" s="177" t="s">
        <v>262</v>
      </c>
      <c r="D183" s="182">
        <f>SUM(E183:F183)</f>
        <v>25000000</v>
      </c>
      <c r="E183" s="181">
        <v>19279000</v>
      </c>
      <c r="F183" s="181">
        <v>5721000</v>
      </c>
      <c r="G183" s="182">
        <f>SUM(H183:I183)</f>
        <v>23064232</v>
      </c>
      <c r="H183" s="181">
        <v>17434367</v>
      </c>
      <c r="I183" s="181">
        <v>5629865</v>
      </c>
      <c r="J183" s="147">
        <f t="shared" si="60"/>
        <v>0.92256928</v>
      </c>
    </row>
    <row r="184" spans="1:10" ht="38.25">
      <c r="A184" s="282"/>
      <c r="B184" s="283"/>
      <c r="C184" s="177" t="s">
        <v>263</v>
      </c>
      <c r="D184" s="182">
        <f>SUM(E184:F184)</f>
        <v>42303370</v>
      </c>
      <c r="E184" s="182">
        <v>658580</v>
      </c>
      <c r="F184" s="138">
        <v>41644790</v>
      </c>
      <c r="G184" s="182">
        <f>SUM(H184:I184)</f>
        <v>29572485</v>
      </c>
      <c r="H184" s="182">
        <v>117923</v>
      </c>
      <c r="I184" s="182">
        <v>29454562</v>
      </c>
      <c r="J184" s="147">
        <f t="shared" si="60"/>
        <v>0.6990574273397131</v>
      </c>
    </row>
    <row r="185" spans="1:10" ht="38.25">
      <c r="A185" s="282"/>
      <c r="B185" s="283"/>
      <c r="C185" s="177" t="s">
        <v>264</v>
      </c>
      <c r="D185" s="182">
        <f>SUM(E185:F185)</f>
        <v>116520876</v>
      </c>
      <c r="E185" s="181">
        <v>0</v>
      </c>
      <c r="F185" s="118">
        <v>116520876</v>
      </c>
      <c r="G185" s="182">
        <f>SUM(H185:I185)</f>
        <v>110312796</v>
      </c>
      <c r="H185" s="181">
        <v>0</v>
      </c>
      <c r="I185" s="181">
        <v>110312796</v>
      </c>
      <c r="J185" s="147">
        <f t="shared" si="60"/>
        <v>0.9467213068326057</v>
      </c>
    </row>
    <row r="186" spans="1:10" s="146" customFormat="1" ht="15">
      <c r="A186" s="282"/>
      <c r="B186" s="167">
        <v>75862</v>
      </c>
      <c r="C186" s="168" t="s">
        <v>265</v>
      </c>
      <c r="D186" s="186">
        <f aca="true" t="shared" si="65" ref="D186:I186">SUM(D187:D188)</f>
        <v>61294855</v>
      </c>
      <c r="E186" s="186">
        <f t="shared" si="65"/>
        <v>61119308</v>
      </c>
      <c r="F186" s="186">
        <f t="shared" si="65"/>
        <v>175547</v>
      </c>
      <c r="G186" s="186">
        <f t="shared" si="65"/>
        <v>53039236</v>
      </c>
      <c r="H186" s="186">
        <f t="shared" si="65"/>
        <v>52936831</v>
      </c>
      <c r="I186" s="186">
        <f t="shared" si="65"/>
        <v>102405</v>
      </c>
      <c r="J186" s="142">
        <f t="shared" si="60"/>
        <v>0.8653130185233329</v>
      </c>
    </row>
    <row r="187" spans="1:10" s="172" customFormat="1" ht="25.5">
      <c r="A187" s="282"/>
      <c r="B187" s="295"/>
      <c r="C187" s="152" t="s">
        <v>266</v>
      </c>
      <c r="D187" s="182">
        <f>SUM(E187:F187)</f>
        <v>36223762</v>
      </c>
      <c r="E187" s="182">
        <v>36147735</v>
      </c>
      <c r="F187" s="138">
        <v>76027</v>
      </c>
      <c r="G187" s="182">
        <f>SUM(H187:I187)</f>
        <v>30709579</v>
      </c>
      <c r="H187" s="182">
        <v>30684594</v>
      </c>
      <c r="I187" s="182">
        <v>24985</v>
      </c>
      <c r="J187" s="147">
        <f t="shared" si="60"/>
        <v>0.8477744249755175</v>
      </c>
    </row>
    <row r="188" spans="1:10" s="172" customFormat="1" ht="38.25">
      <c r="A188" s="282"/>
      <c r="B188" s="295"/>
      <c r="C188" s="152" t="s">
        <v>267</v>
      </c>
      <c r="D188" s="182">
        <f>SUM(E188:F188)</f>
        <v>25071093</v>
      </c>
      <c r="E188" s="182">
        <v>24971573</v>
      </c>
      <c r="F188" s="138">
        <v>99520</v>
      </c>
      <c r="G188" s="182">
        <f>SUM(H188:I188)</f>
        <v>22329657</v>
      </c>
      <c r="H188" s="182">
        <v>22252237</v>
      </c>
      <c r="I188" s="182">
        <v>77420</v>
      </c>
      <c r="J188" s="147">
        <f t="shared" si="60"/>
        <v>0.8906535107982727</v>
      </c>
    </row>
    <row r="189" spans="1:10" s="110" customFormat="1" ht="15.75">
      <c r="A189" s="178">
        <v>801</v>
      </c>
      <c r="B189" s="178"/>
      <c r="C189" s="179" t="s">
        <v>268</v>
      </c>
      <c r="D189" s="187">
        <f aca="true" t="shared" si="66" ref="D189:I189">SUM(D190,D192,D196,D198,D201,D208,D211,)</f>
        <v>1201041</v>
      </c>
      <c r="E189" s="187">
        <f t="shared" si="66"/>
        <v>1180671</v>
      </c>
      <c r="F189" s="187">
        <f t="shared" si="66"/>
        <v>20370</v>
      </c>
      <c r="G189" s="187">
        <f t="shared" si="66"/>
        <v>1150258</v>
      </c>
      <c r="H189" s="187">
        <f t="shared" si="66"/>
        <v>1128777</v>
      </c>
      <c r="I189" s="187">
        <f t="shared" si="66"/>
        <v>21481</v>
      </c>
      <c r="J189" s="109">
        <f t="shared" si="60"/>
        <v>0.9577175133904671</v>
      </c>
    </row>
    <row r="190" spans="1:10" s="121" customFormat="1" ht="15">
      <c r="A190" s="283"/>
      <c r="B190" s="174">
        <v>80102</v>
      </c>
      <c r="C190" s="175" t="s">
        <v>269</v>
      </c>
      <c r="D190" s="188">
        <f aca="true" t="shared" si="67" ref="D190:I190">SUM(D191)</f>
        <v>0</v>
      </c>
      <c r="E190" s="188">
        <f t="shared" si="67"/>
        <v>0</v>
      </c>
      <c r="F190" s="188">
        <f t="shared" si="67"/>
        <v>0</v>
      </c>
      <c r="G190" s="188">
        <f t="shared" si="67"/>
        <v>1010</v>
      </c>
      <c r="H190" s="188">
        <f t="shared" si="67"/>
        <v>1010</v>
      </c>
      <c r="I190" s="188">
        <f t="shared" si="67"/>
        <v>0</v>
      </c>
      <c r="J190" s="119"/>
    </row>
    <row r="191" spans="1:10" ht="14.25" customHeight="1">
      <c r="A191" s="283"/>
      <c r="B191" s="105"/>
      <c r="C191" s="157" t="s">
        <v>270</v>
      </c>
      <c r="D191" s="181">
        <f>SUM(E191:F191)</f>
        <v>0</v>
      </c>
      <c r="E191" s="181">
        <v>0</v>
      </c>
      <c r="F191" s="118">
        <v>0</v>
      </c>
      <c r="G191" s="181">
        <f>SUM(H191:I191)</f>
        <v>1010</v>
      </c>
      <c r="H191" s="181">
        <v>1010</v>
      </c>
      <c r="I191" s="181">
        <v>0</v>
      </c>
      <c r="J191" s="119"/>
    </row>
    <row r="192" spans="1:10" s="121" customFormat="1" ht="15">
      <c r="A192" s="283"/>
      <c r="B192" s="174">
        <v>80130</v>
      </c>
      <c r="C192" s="189" t="s">
        <v>271</v>
      </c>
      <c r="D192" s="188">
        <f>SUM(D193:D195)</f>
        <v>16823</v>
      </c>
      <c r="E192" s="188">
        <f>SUM(E193:E195)</f>
        <v>2576</v>
      </c>
      <c r="F192" s="188">
        <f>SUM(F193:F195)</f>
        <v>14247</v>
      </c>
      <c r="G192" s="188">
        <f>SUM(G193:G195)</f>
        <v>38458</v>
      </c>
      <c r="H192" s="188">
        <f>SUM(H193:H195)</f>
        <v>23119</v>
      </c>
      <c r="I192" s="188">
        <f>SUM(I193:I195)</f>
        <v>15339</v>
      </c>
      <c r="J192" s="114">
        <f aca="true" t="shared" si="68" ref="J192:J222">G192/D192</f>
        <v>2.286036973191464</v>
      </c>
    </row>
    <row r="193" spans="1:10" ht="14.25" customHeight="1">
      <c r="A193" s="283"/>
      <c r="B193" s="284"/>
      <c r="C193" s="157" t="s">
        <v>270</v>
      </c>
      <c r="D193" s="181">
        <f>SUM(E193:F193)</f>
        <v>3126</v>
      </c>
      <c r="E193" s="181">
        <v>2576</v>
      </c>
      <c r="F193" s="118">
        <v>550</v>
      </c>
      <c r="G193" s="181">
        <f>SUM(H193:I193)</f>
        <v>24760</v>
      </c>
      <c r="H193" s="181">
        <v>23118</v>
      </c>
      <c r="I193" s="181">
        <v>1642</v>
      </c>
      <c r="J193" s="119">
        <f t="shared" si="68"/>
        <v>7.920665387076135</v>
      </c>
    </row>
    <row r="194" spans="1:10" ht="38.25">
      <c r="A194" s="283"/>
      <c r="B194" s="284"/>
      <c r="C194" s="157" t="s">
        <v>272</v>
      </c>
      <c r="D194" s="181">
        <f>SUM(E194:F194)</f>
        <v>0</v>
      </c>
      <c r="E194" s="181">
        <v>0</v>
      </c>
      <c r="F194" s="118">
        <v>0</v>
      </c>
      <c r="G194" s="181">
        <f>SUM(H194:I194)</f>
        <v>1</v>
      </c>
      <c r="H194" s="181">
        <v>1</v>
      </c>
      <c r="I194" s="181">
        <v>0</v>
      </c>
      <c r="J194" s="119"/>
    </row>
    <row r="195" spans="1:10" ht="63.75">
      <c r="A195" s="283"/>
      <c r="B195" s="284"/>
      <c r="C195" s="190" t="s">
        <v>273</v>
      </c>
      <c r="D195" s="181">
        <f>SUM(E195:F195)</f>
        <v>13697</v>
      </c>
      <c r="E195" s="181">
        <v>0</v>
      </c>
      <c r="F195" s="118">
        <v>13697</v>
      </c>
      <c r="G195" s="181">
        <f>SUM(H195:I195)</f>
        <v>13697</v>
      </c>
      <c r="H195" s="181">
        <v>0</v>
      </c>
      <c r="I195" s="181">
        <v>13697</v>
      </c>
      <c r="J195" s="119">
        <f t="shared" si="68"/>
        <v>1</v>
      </c>
    </row>
    <row r="196" spans="1:10" s="121" customFormat="1" ht="15">
      <c r="A196" s="283"/>
      <c r="B196" s="174">
        <v>80131</v>
      </c>
      <c r="C196" s="189" t="s">
        <v>274</v>
      </c>
      <c r="D196" s="188">
        <f aca="true" t="shared" si="69" ref="D196:I196">SUM(D197)</f>
        <v>35421</v>
      </c>
      <c r="E196" s="188">
        <f t="shared" si="69"/>
        <v>35421</v>
      </c>
      <c r="F196" s="188">
        <f t="shared" si="69"/>
        <v>0</v>
      </c>
      <c r="G196" s="188">
        <f t="shared" si="69"/>
        <v>35618</v>
      </c>
      <c r="H196" s="188">
        <f t="shared" si="69"/>
        <v>35618</v>
      </c>
      <c r="I196" s="188">
        <f t="shared" si="69"/>
        <v>0</v>
      </c>
      <c r="J196" s="119">
        <f t="shared" si="68"/>
        <v>1.0055616724541938</v>
      </c>
    </row>
    <row r="197" spans="1:10" ht="14.25" customHeight="1">
      <c r="A197" s="283"/>
      <c r="B197" s="105"/>
      <c r="C197" s="157" t="s">
        <v>270</v>
      </c>
      <c r="D197" s="181">
        <f>SUM(E197:F197)</f>
        <v>35421</v>
      </c>
      <c r="E197" s="181">
        <v>35421</v>
      </c>
      <c r="F197" s="118">
        <v>0</v>
      </c>
      <c r="G197" s="181">
        <f>SUM(H197:I197)</f>
        <v>35618</v>
      </c>
      <c r="H197" s="181">
        <v>35618</v>
      </c>
      <c r="I197" s="181">
        <v>0</v>
      </c>
      <c r="J197" s="119">
        <f t="shared" si="68"/>
        <v>1.0055616724541938</v>
      </c>
    </row>
    <row r="198" spans="1:10" s="121" customFormat="1" ht="15">
      <c r="A198" s="283"/>
      <c r="B198" s="174">
        <v>80141</v>
      </c>
      <c r="C198" s="189" t="s">
        <v>275</v>
      </c>
      <c r="D198" s="188">
        <f>SUM(D199:D200)</f>
        <v>5301</v>
      </c>
      <c r="E198" s="188">
        <f>SUM(E199:E200)</f>
        <v>5301</v>
      </c>
      <c r="F198" s="188">
        <f>SUM(F199:F200)</f>
        <v>0</v>
      </c>
      <c r="G198" s="188">
        <f>SUM(G199:G200)</f>
        <v>16044</v>
      </c>
      <c r="H198" s="188">
        <f>SUM(H199:H200)</f>
        <v>16044</v>
      </c>
      <c r="I198" s="188">
        <f>SUM(I199:I200)</f>
        <v>0</v>
      </c>
      <c r="J198" s="119">
        <f t="shared" si="68"/>
        <v>3.026598754951896</v>
      </c>
    </row>
    <row r="199" spans="1:10" ht="14.25" customHeight="1">
      <c r="A199" s="283"/>
      <c r="B199" s="287"/>
      <c r="C199" s="157" t="s">
        <v>270</v>
      </c>
      <c r="D199" s="181">
        <f>SUM(E199:F199)</f>
        <v>5301</v>
      </c>
      <c r="E199" s="181">
        <v>5301</v>
      </c>
      <c r="F199" s="118">
        <v>0</v>
      </c>
      <c r="G199" s="181">
        <f>SUM(H199:I199)</f>
        <v>15933</v>
      </c>
      <c r="H199" s="181">
        <v>15933</v>
      </c>
      <c r="I199" s="181">
        <v>0</v>
      </c>
      <c r="J199" s="119">
        <f t="shared" si="68"/>
        <v>3.005659309564233</v>
      </c>
    </row>
    <row r="200" spans="1:10" ht="38.25">
      <c r="A200" s="283"/>
      <c r="B200" s="289"/>
      <c r="C200" s="157" t="s">
        <v>272</v>
      </c>
      <c r="D200" s="181">
        <f>SUM(E200:F200)</f>
        <v>0</v>
      </c>
      <c r="E200" s="181">
        <v>0</v>
      </c>
      <c r="F200" s="118">
        <v>0</v>
      </c>
      <c r="G200" s="181">
        <f>SUM(H200:I200)</f>
        <v>111</v>
      </c>
      <c r="H200" s="181">
        <v>111</v>
      </c>
      <c r="I200" s="181">
        <v>0</v>
      </c>
      <c r="J200" s="119"/>
    </row>
    <row r="201" spans="1:10" s="121" customFormat="1" ht="15">
      <c r="A201" s="283"/>
      <c r="B201" s="174">
        <v>80146</v>
      </c>
      <c r="C201" s="189" t="s">
        <v>276</v>
      </c>
      <c r="D201" s="186">
        <f>SUM(D202:D207)</f>
        <v>1056508</v>
      </c>
      <c r="E201" s="186">
        <f>SUM(E202:E207)</f>
        <v>1050386</v>
      </c>
      <c r="F201" s="186">
        <f>SUM(F202:F207)</f>
        <v>6122</v>
      </c>
      <c r="G201" s="186">
        <f>SUM(G202:G207)</f>
        <v>922476</v>
      </c>
      <c r="H201" s="186">
        <f>SUM(H202:H207)</f>
        <v>916354</v>
      </c>
      <c r="I201" s="186">
        <f>SUM(I202:I207)</f>
        <v>6122</v>
      </c>
      <c r="J201" s="114">
        <f t="shared" si="68"/>
        <v>0.873136786470145</v>
      </c>
    </row>
    <row r="202" spans="1:11" ht="51">
      <c r="A202" s="283"/>
      <c r="B202" s="284"/>
      <c r="C202" s="191" t="s">
        <v>277</v>
      </c>
      <c r="D202" s="181">
        <f aca="true" t="shared" si="70" ref="D202:D207">SUM(E202:F202)</f>
        <v>301886</v>
      </c>
      <c r="E202" s="181">
        <v>301886</v>
      </c>
      <c r="F202" s="118">
        <v>0</v>
      </c>
      <c r="G202" s="181">
        <f aca="true" t="shared" si="71" ref="G202:G207">SUM(H202:I202)</f>
        <v>289072</v>
      </c>
      <c r="H202" s="192">
        <v>289072</v>
      </c>
      <c r="I202" s="181">
        <v>0</v>
      </c>
      <c r="J202" s="119">
        <f t="shared" si="68"/>
        <v>0.9575535135779731</v>
      </c>
      <c r="K202" s="77"/>
    </row>
    <row r="203" spans="1:10" ht="53.25" customHeight="1">
      <c r="A203" s="283"/>
      <c r="B203" s="284"/>
      <c r="C203" s="193" t="s">
        <v>278</v>
      </c>
      <c r="D203" s="181">
        <f t="shared" si="70"/>
        <v>53275</v>
      </c>
      <c r="E203" s="181">
        <v>53275</v>
      </c>
      <c r="F203" s="118">
        <v>0</v>
      </c>
      <c r="G203" s="181">
        <f t="shared" si="71"/>
        <v>51013</v>
      </c>
      <c r="H203" s="192">
        <v>51013</v>
      </c>
      <c r="I203" s="181">
        <v>0</v>
      </c>
      <c r="J203" s="119">
        <f t="shared" si="68"/>
        <v>0.9575410605349601</v>
      </c>
    </row>
    <row r="204" spans="1:10" ht="76.5">
      <c r="A204" s="283"/>
      <c r="B204" s="284"/>
      <c r="C204" s="191" t="s">
        <v>279</v>
      </c>
      <c r="D204" s="181">
        <f t="shared" si="70"/>
        <v>11900</v>
      </c>
      <c r="E204" s="181">
        <v>11900</v>
      </c>
      <c r="F204" s="118">
        <v>0</v>
      </c>
      <c r="G204" s="181">
        <f t="shared" si="71"/>
        <v>10625</v>
      </c>
      <c r="H204" s="181">
        <v>10625</v>
      </c>
      <c r="I204" s="181">
        <v>0</v>
      </c>
      <c r="J204" s="119">
        <f t="shared" si="68"/>
        <v>0.8928571428571429</v>
      </c>
    </row>
    <row r="205" spans="1:10" ht="76.5">
      <c r="A205" s="283"/>
      <c r="B205" s="284"/>
      <c r="C205" s="194" t="s">
        <v>280</v>
      </c>
      <c r="D205" s="181">
        <f t="shared" si="70"/>
        <v>2100</v>
      </c>
      <c r="E205" s="181">
        <v>2100</v>
      </c>
      <c r="F205" s="118">
        <v>0</v>
      </c>
      <c r="G205" s="181">
        <f t="shared" si="71"/>
        <v>1875</v>
      </c>
      <c r="H205" s="181">
        <v>1875</v>
      </c>
      <c r="I205" s="181">
        <v>0</v>
      </c>
      <c r="J205" s="119">
        <f t="shared" si="68"/>
        <v>0.8928571428571429</v>
      </c>
    </row>
    <row r="206" spans="1:10" ht="25.5">
      <c r="A206" s="283"/>
      <c r="B206" s="284"/>
      <c r="C206" s="127" t="s">
        <v>281</v>
      </c>
      <c r="D206" s="181">
        <f t="shared" si="70"/>
        <v>147</v>
      </c>
      <c r="E206" s="181">
        <v>147</v>
      </c>
      <c r="F206" s="118">
        <v>0</v>
      </c>
      <c r="G206" s="181">
        <f t="shared" si="71"/>
        <v>146</v>
      </c>
      <c r="H206" s="181">
        <v>146</v>
      </c>
      <c r="I206" s="181">
        <v>0</v>
      </c>
      <c r="J206" s="119">
        <f t="shared" si="68"/>
        <v>0.9931972789115646</v>
      </c>
    </row>
    <row r="207" spans="1:10" ht="25.5">
      <c r="A207" s="283"/>
      <c r="B207" s="284"/>
      <c r="C207" s="157" t="s">
        <v>282</v>
      </c>
      <c r="D207" s="181">
        <f t="shared" si="70"/>
        <v>687200</v>
      </c>
      <c r="E207" s="181">
        <v>681078</v>
      </c>
      <c r="F207" s="118">
        <v>6122</v>
      </c>
      <c r="G207" s="181">
        <f t="shared" si="71"/>
        <v>569745</v>
      </c>
      <c r="H207" s="181">
        <v>563623</v>
      </c>
      <c r="I207" s="181">
        <v>6122</v>
      </c>
      <c r="J207" s="119">
        <f t="shared" si="68"/>
        <v>0.8290817811408615</v>
      </c>
    </row>
    <row r="208" spans="1:10" s="121" customFormat="1" ht="15">
      <c r="A208" s="283"/>
      <c r="B208" s="174">
        <v>80147</v>
      </c>
      <c r="C208" s="189" t="s">
        <v>283</v>
      </c>
      <c r="D208" s="188">
        <f aca="true" t="shared" si="72" ref="D208:I208">SUM(D209:D210)</f>
        <v>15512</v>
      </c>
      <c r="E208" s="188">
        <f t="shared" si="72"/>
        <v>15512</v>
      </c>
      <c r="F208" s="188">
        <f t="shared" si="72"/>
        <v>0</v>
      </c>
      <c r="G208" s="188">
        <f t="shared" si="72"/>
        <v>55007</v>
      </c>
      <c r="H208" s="188">
        <f t="shared" si="72"/>
        <v>54987</v>
      </c>
      <c r="I208" s="188">
        <f t="shared" si="72"/>
        <v>20</v>
      </c>
      <c r="J208" s="114">
        <f t="shared" si="68"/>
        <v>3.546093347086127</v>
      </c>
    </row>
    <row r="209" spans="1:10" ht="14.25" customHeight="1">
      <c r="A209" s="283"/>
      <c r="B209" s="284"/>
      <c r="C209" s="157" t="s">
        <v>270</v>
      </c>
      <c r="D209" s="181">
        <f>SUM(E209:F209)</f>
        <v>10512</v>
      </c>
      <c r="E209" s="181">
        <v>10512</v>
      </c>
      <c r="F209" s="118">
        <v>0</v>
      </c>
      <c r="G209" s="181">
        <f>SUM(H209:I209)</f>
        <v>50007</v>
      </c>
      <c r="H209" s="181">
        <v>49987</v>
      </c>
      <c r="I209" s="181">
        <v>20</v>
      </c>
      <c r="J209" s="119">
        <f t="shared" si="68"/>
        <v>4.757134703196347</v>
      </c>
    </row>
    <row r="210" spans="1:10" ht="38.25">
      <c r="A210" s="283"/>
      <c r="B210" s="284"/>
      <c r="C210" s="157" t="s">
        <v>284</v>
      </c>
      <c r="D210" s="181">
        <f>SUM(E210:F210)</f>
        <v>5000</v>
      </c>
      <c r="E210" s="181">
        <v>5000</v>
      </c>
      <c r="F210" s="118">
        <v>0</v>
      </c>
      <c r="G210" s="181">
        <f>SUM(H210:I210)</f>
        <v>5000</v>
      </c>
      <c r="H210" s="181">
        <v>5000</v>
      </c>
      <c r="I210" s="181">
        <v>0</v>
      </c>
      <c r="J210" s="119">
        <f t="shared" si="68"/>
        <v>1</v>
      </c>
    </row>
    <row r="211" spans="1:10" s="121" customFormat="1" ht="15">
      <c r="A211" s="283"/>
      <c r="B211" s="174">
        <v>80195</v>
      </c>
      <c r="C211" s="189" t="s">
        <v>30</v>
      </c>
      <c r="D211" s="186">
        <f aca="true" t="shared" si="73" ref="D211:I211">SUM(D212:D215)</f>
        <v>71476</v>
      </c>
      <c r="E211" s="186">
        <f t="shared" si="73"/>
        <v>71475</v>
      </c>
      <c r="F211" s="186">
        <f t="shared" si="73"/>
        <v>1</v>
      </c>
      <c r="G211" s="186">
        <f t="shared" si="73"/>
        <v>81645</v>
      </c>
      <c r="H211" s="186">
        <f t="shared" si="73"/>
        <v>81645</v>
      </c>
      <c r="I211" s="186">
        <f t="shared" si="73"/>
        <v>0</v>
      </c>
      <c r="J211" s="114">
        <f t="shared" si="68"/>
        <v>1.1422715317029493</v>
      </c>
    </row>
    <row r="212" spans="1:10" ht="51">
      <c r="A212" s="283"/>
      <c r="B212" s="284"/>
      <c r="C212" s="157" t="s">
        <v>141</v>
      </c>
      <c r="D212" s="181">
        <f>SUM(E212:F212)</f>
        <v>58354</v>
      </c>
      <c r="E212" s="181">
        <v>58353</v>
      </c>
      <c r="F212" s="118">
        <v>1</v>
      </c>
      <c r="G212" s="181">
        <f>SUM(H212:I212)</f>
        <v>65043</v>
      </c>
      <c r="H212" s="192">
        <v>65043</v>
      </c>
      <c r="I212" s="181">
        <v>0</v>
      </c>
      <c r="J212" s="119">
        <f t="shared" si="68"/>
        <v>1.114627960379751</v>
      </c>
    </row>
    <row r="213" spans="1:10" ht="51">
      <c r="A213" s="283"/>
      <c r="B213" s="284"/>
      <c r="C213" s="157" t="s">
        <v>140</v>
      </c>
      <c r="D213" s="181">
        <f>SUM(E213:F213)</f>
        <v>8401</v>
      </c>
      <c r="E213" s="181">
        <v>8401</v>
      </c>
      <c r="F213" s="118">
        <v>0</v>
      </c>
      <c r="G213" s="181">
        <f>SUM(H213:I213)</f>
        <v>10539</v>
      </c>
      <c r="H213" s="181">
        <v>10539</v>
      </c>
      <c r="I213" s="181">
        <v>0</v>
      </c>
      <c r="J213" s="119">
        <f t="shared" si="68"/>
        <v>1.2544935126770622</v>
      </c>
    </row>
    <row r="214" spans="1:10" ht="25.5">
      <c r="A214" s="283"/>
      <c r="B214" s="284"/>
      <c r="C214" s="177" t="s">
        <v>239</v>
      </c>
      <c r="D214" s="181">
        <f>SUM(E214:F214)</f>
        <v>1476</v>
      </c>
      <c r="E214" s="181">
        <v>1476</v>
      </c>
      <c r="F214" s="118">
        <v>0</v>
      </c>
      <c r="G214" s="181">
        <f>SUM(H214:I214)</f>
        <v>1394</v>
      </c>
      <c r="H214" s="181">
        <v>1394</v>
      </c>
      <c r="I214" s="181">
        <v>0</v>
      </c>
      <c r="J214" s="119">
        <f t="shared" si="68"/>
        <v>0.9444444444444444</v>
      </c>
    </row>
    <row r="215" spans="1:10" ht="38.25">
      <c r="A215" s="283"/>
      <c r="B215" s="284"/>
      <c r="C215" s="157" t="s">
        <v>285</v>
      </c>
      <c r="D215" s="181">
        <f>SUM(E215:F215)</f>
        <v>3245</v>
      </c>
      <c r="E215" s="181">
        <v>3245</v>
      </c>
      <c r="F215" s="118">
        <v>0</v>
      </c>
      <c r="G215" s="181">
        <f>SUM(H215:I215)</f>
        <v>4669</v>
      </c>
      <c r="H215" s="181">
        <v>4669</v>
      </c>
      <c r="I215" s="181">
        <v>0</v>
      </c>
      <c r="J215" s="119">
        <f t="shared" si="68"/>
        <v>1.438828967642527</v>
      </c>
    </row>
    <row r="216" spans="1:10" s="110" customFormat="1" ht="15.75">
      <c r="A216" s="178">
        <v>803</v>
      </c>
      <c r="B216" s="178"/>
      <c r="C216" s="195" t="s">
        <v>286</v>
      </c>
      <c r="D216" s="187">
        <f aca="true" t="shared" si="74" ref="D216:I217">SUM(D217)</f>
        <v>222</v>
      </c>
      <c r="E216" s="187">
        <f t="shared" si="74"/>
        <v>222</v>
      </c>
      <c r="F216" s="187">
        <f t="shared" si="74"/>
        <v>0</v>
      </c>
      <c r="G216" s="187">
        <f t="shared" si="74"/>
        <v>240</v>
      </c>
      <c r="H216" s="187">
        <f t="shared" si="74"/>
        <v>240</v>
      </c>
      <c r="I216" s="187">
        <f t="shared" si="74"/>
        <v>0</v>
      </c>
      <c r="J216" s="109">
        <f t="shared" si="68"/>
        <v>1.0810810810810811</v>
      </c>
    </row>
    <row r="217" spans="1:10" s="121" customFormat="1" ht="15">
      <c r="A217" s="283"/>
      <c r="B217" s="174">
        <v>80309</v>
      </c>
      <c r="C217" s="189" t="s">
        <v>287</v>
      </c>
      <c r="D217" s="188">
        <f t="shared" si="74"/>
        <v>222</v>
      </c>
      <c r="E217" s="188">
        <f t="shared" si="74"/>
        <v>222</v>
      </c>
      <c r="F217" s="188">
        <f t="shared" si="74"/>
        <v>0</v>
      </c>
      <c r="G217" s="188">
        <f t="shared" si="74"/>
        <v>240</v>
      </c>
      <c r="H217" s="188">
        <f t="shared" si="74"/>
        <v>240</v>
      </c>
      <c r="I217" s="188">
        <f t="shared" si="74"/>
        <v>0</v>
      </c>
      <c r="J217" s="114">
        <f t="shared" si="68"/>
        <v>1.0810810810810811</v>
      </c>
    </row>
    <row r="218" spans="1:10" ht="51">
      <c r="A218" s="283"/>
      <c r="B218" s="105"/>
      <c r="C218" s="177" t="s">
        <v>288</v>
      </c>
      <c r="D218" s="181">
        <f>SUM(E218:F218)</f>
        <v>222</v>
      </c>
      <c r="E218" s="181">
        <v>222</v>
      </c>
      <c r="F218" s="181">
        <v>0</v>
      </c>
      <c r="G218" s="181">
        <f>SUM(H218:I218)</f>
        <v>240</v>
      </c>
      <c r="H218" s="181">
        <v>240</v>
      </c>
      <c r="I218" s="181">
        <v>0</v>
      </c>
      <c r="J218" s="119">
        <f t="shared" si="68"/>
        <v>1.0810810810810811</v>
      </c>
    </row>
    <row r="219" spans="1:10" s="110" customFormat="1" ht="15.75">
      <c r="A219" s="178">
        <v>851</v>
      </c>
      <c r="B219" s="178"/>
      <c r="C219" s="195" t="s">
        <v>289</v>
      </c>
      <c r="D219" s="187">
        <f>SUM(D220,D224,D226,D228,D231)</f>
        <v>2988330</v>
      </c>
      <c r="E219" s="187">
        <f>SUM(E220,E224,E226,E228,E231)</f>
        <v>28883</v>
      </c>
      <c r="F219" s="187">
        <f>SUM(F220,F224,F226,F228,F231)</f>
        <v>2959447</v>
      </c>
      <c r="G219" s="187">
        <f>SUM(G220,G224,G226,G228,G231)</f>
        <v>2909381</v>
      </c>
      <c r="H219" s="187">
        <f>SUM(H220,H224,H226,H228,H231)</f>
        <v>30298</v>
      </c>
      <c r="I219" s="187">
        <f>SUM(I220,I224,I226,I228,I231)</f>
        <v>2879083</v>
      </c>
      <c r="J219" s="109">
        <f t="shared" si="68"/>
        <v>0.9735808963534817</v>
      </c>
    </row>
    <row r="220" spans="1:10" s="121" customFormat="1" ht="15">
      <c r="A220" s="283"/>
      <c r="B220" s="174">
        <v>85111</v>
      </c>
      <c r="C220" s="189" t="s">
        <v>290</v>
      </c>
      <c r="D220" s="188">
        <f>SUM(D221:D223)</f>
        <v>2495447</v>
      </c>
      <c r="E220" s="188">
        <f>SUM(E221:E223)</f>
        <v>0</v>
      </c>
      <c r="F220" s="188">
        <f>SUM(F221:F223)</f>
        <v>2495447</v>
      </c>
      <c r="G220" s="188">
        <f>SUM(G221:G223)</f>
        <v>2495514</v>
      </c>
      <c r="H220" s="188">
        <f>SUM(H221:H223)</f>
        <v>68</v>
      </c>
      <c r="I220" s="188">
        <f>SUM(I221:I223)</f>
        <v>2495446</v>
      </c>
      <c r="J220" s="114">
        <f t="shared" si="68"/>
        <v>1.0000268488972115</v>
      </c>
    </row>
    <row r="221" spans="1:10" ht="63.75">
      <c r="A221" s="283"/>
      <c r="B221" s="287"/>
      <c r="C221" s="177" t="s">
        <v>291</v>
      </c>
      <c r="D221" s="181">
        <f>SUM(E221:F221)</f>
        <v>2440197</v>
      </c>
      <c r="E221" s="181">
        <v>0</v>
      </c>
      <c r="F221" s="181">
        <v>2440197</v>
      </c>
      <c r="G221" s="181">
        <f>SUM(H221:I221)</f>
        <v>2440196</v>
      </c>
      <c r="H221" s="181">
        <v>0</v>
      </c>
      <c r="I221" s="181">
        <v>2440196</v>
      </c>
      <c r="J221" s="119">
        <f t="shared" si="68"/>
        <v>0.999999590197021</v>
      </c>
    </row>
    <row r="222" spans="1:10" ht="76.5">
      <c r="A222" s="283"/>
      <c r="B222" s="288"/>
      <c r="C222" s="177" t="s">
        <v>292</v>
      </c>
      <c r="D222" s="181">
        <f>SUM(E222:F222)</f>
        <v>55250</v>
      </c>
      <c r="E222" s="181">
        <v>0</v>
      </c>
      <c r="F222" s="181">
        <v>55250</v>
      </c>
      <c r="G222" s="181">
        <f>SUM(H222:I222)</f>
        <v>55250</v>
      </c>
      <c r="H222" s="181">
        <v>0</v>
      </c>
      <c r="I222" s="181">
        <v>55250</v>
      </c>
      <c r="J222" s="119">
        <f t="shared" si="68"/>
        <v>1</v>
      </c>
    </row>
    <row r="223" spans="1:10" ht="38.25">
      <c r="A223" s="283"/>
      <c r="B223" s="289"/>
      <c r="C223" s="177" t="s">
        <v>293</v>
      </c>
      <c r="D223" s="181">
        <f>SUM(E223:F223)</f>
        <v>0</v>
      </c>
      <c r="E223" s="181">
        <v>0</v>
      </c>
      <c r="F223" s="181">
        <v>0</v>
      </c>
      <c r="G223" s="181">
        <f>SUM(H223:I223)</f>
        <v>68</v>
      </c>
      <c r="H223" s="181">
        <v>68</v>
      </c>
      <c r="I223" s="181">
        <v>0</v>
      </c>
      <c r="J223" s="119"/>
    </row>
    <row r="224" spans="1:10" s="121" customFormat="1" ht="15">
      <c r="A224" s="283"/>
      <c r="B224" s="174">
        <v>85141</v>
      </c>
      <c r="C224" s="189" t="s">
        <v>33</v>
      </c>
      <c r="D224" s="188">
        <f aca="true" t="shared" si="75" ref="D224:I226">SUM(D225)</f>
        <v>464000</v>
      </c>
      <c r="E224" s="188">
        <f t="shared" si="75"/>
        <v>0</v>
      </c>
      <c r="F224" s="188">
        <f t="shared" si="75"/>
        <v>464000</v>
      </c>
      <c r="G224" s="188">
        <f t="shared" si="75"/>
        <v>383637</v>
      </c>
      <c r="H224" s="188">
        <f t="shared" si="75"/>
        <v>0</v>
      </c>
      <c r="I224" s="188">
        <f t="shared" si="75"/>
        <v>383637</v>
      </c>
      <c r="J224" s="114">
        <f>G224/D224</f>
        <v>0.8268038793103448</v>
      </c>
    </row>
    <row r="225" spans="1:10" ht="38.25">
      <c r="A225" s="283"/>
      <c r="B225" s="105"/>
      <c r="C225" s="123" t="s">
        <v>193</v>
      </c>
      <c r="D225" s="181">
        <f>SUM(E225:F225)</f>
        <v>464000</v>
      </c>
      <c r="E225" s="181">
        <v>0</v>
      </c>
      <c r="F225" s="181">
        <v>464000</v>
      </c>
      <c r="G225" s="181">
        <f>SUM(H225:I225)</f>
        <v>383637</v>
      </c>
      <c r="H225" s="181">
        <v>0</v>
      </c>
      <c r="I225" s="181">
        <v>383637</v>
      </c>
      <c r="J225" s="119">
        <f>G225/D225</f>
        <v>0.8268038793103448</v>
      </c>
    </row>
    <row r="226" spans="1:10" s="121" customFormat="1" ht="15">
      <c r="A226" s="283"/>
      <c r="B226" s="174">
        <v>85153</v>
      </c>
      <c r="C226" s="189" t="s">
        <v>294</v>
      </c>
      <c r="D226" s="188">
        <f t="shared" si="75"/>
        <v>0</v>
      </c>
      <c r="E226" s="188">
        <f t="shared" si="75"/>
        <v>0</v>
      </c>
      <c r="F226" s="188">
        <f t="shared" si="75"/>
        <v>0</v>
      </c>
      <c r="G226" s="188">
        <f t="shared" si="75"/>
        <v>4</v>
      </c>
      <c r="H226" s="188">
        <f t="shared" si="75"/>
        <v>4</v>
      </c>
      <c r="I226" s="188">
        <f t="shared" si="75"/>
        <v>0</v>
      </c>
      <c r="J226" s="114"/>
    </row>
    <row r="227" spans="1:10" ht="38.25">
      <c r="A227" s="283"/>
      <c r="B227" s="105"/>
      <c r="C227" s="157" t="s">
        <v>295</v>
      </c>
      <c r="D227" s="181">
        <f>SUM(E227:F227)</f>
        <v>0</v>
      </c>
      <c r="E227" s="181">
        <v>0</v>
      </c>
      <c r="F227" s="181">
        <v>0</v>
      </c>
      <c r="G227" s="181">
        <f>SUM(H227:I227)</f>
        <v>4</v>
      </c>
      <c r="H227" s="181">
        <v>4</v>
      </c>
      <c r="I227" s="181">
        <v>0</v>
      </c>
      <c r="J227" s="119"/>
    </row>
    <row r="228" spans="1:10" s="121" customFormat="1" ht="15">
      <c r="A228" s="283"/>
      <c r="B228" s="174">
        <v>85154</v>
      </c>
      <c r="C228" s="189" t="s">
        <v>296</v>
      </c>
      <c r="D228" s="188">
        <f aca="true" t="shared" si="76" ref="D228:I228">SUM(D229:D230)</f>
        <v>0</v>
      </c>
      <c r="E228" s="188">
        <f t="shared" si="76"/>
        <v>0</v>
      </c>
      <c r="F228" s="188">
        <f t="shared" si="76"/>
        <v>0</v>
      </c>
      <c r="G228" s="188">
        <f t="shared" si="76"/>
        <v>1538</v>
      </c>
      <c r="H228" s="188">
        <f t="shared" si="76"/>
        <v>1538</v>
      </c>
      <c r="I228" s="188">
        <f t="shared" si="76"/>
        <v>0</v>
      </c>
      <c r="J228" s="119"/>
    </row>
    <row r="229" spans="1:10" ht="38.25">
      <c r="A229" s="283"/>
      <c r="B229" s="284"/>
      <c r="C229" s="157" t="s">
        <v>297</v>
      </c>
      <c r="D229" s="181">
        <f>SUM(E229:F229)</f>
        <v>0</v>
      </c>
      <c r="E229" s="181">
        <v>0</v>
      </c>
      <c r="F229" s="118">
        <v>0</v>
      </c>
      <c r="G229" s="181">
        <f>SUM(H229:I229)</f>
        <v>1516</v>
      </c>
      <c r="H229" s="181">
        <v>1516</v>
      </c>
      <c r="I229" s="181">
        <v>0</v>
      </c>
      <c r="J229" s="119"/>
    </row>
    <row r="230" spans="1:10" ht="51">
      <c r="A230" s="283"/>
      <c r="B230" s="284"/>
      <c r="C230" s="157" t="s">
        <v>298</v>
      </c>
      <c r="D230" s="181">
        <f>SUM(E230:F230)</f>
        <v>0</v>
      </c>
      <c r="E230" s="181">
        <v>0</v>
      </c>
      <c r="F230" s="118">
        <v>0</v>
      </c>
      <c r="G230" s="181">
        <f>SUM(H230:I230)</f>
        <v>22</v>
      </c>
      <c r="H230" s="181">
        <v>22</v>
      </c>
      <c r="I230" s="181">
        <v>0</v>
      </c>
      <c r="J230" s="119"/>
    </row>
    <row r="231" spans="1:10" s="121" customFormat="1" ht="25.5">
      <c r="A231" s="283"/>
      <c r="B231" s="174">
        <v>85156</v>
      </c>
      <c r="C231" s="189" t="s">
        <v>299</v>
      </c>
      <c r="D231" s="188">
        <f aca="true" t="shared" si="77" ref="D231:I231">SUM(D232)</f>
        <v>28883</v>
      </c>
      <c r="E231" s="188">
        <f t="shared" si="77"/>
        <v>28883</v>
      </c>
      <c r="F231" s="188">
        <f t="shared" si="77"/>
        <v>0</v>
      </c>
      <c r="G231" s="188">
        <f t="shared" si="77"/>
        <v>28688</v>
      </c>
      <c r="H231" s="188">
        <f t="shared" si="77"/>
        <v>28688</v>
      </c>
      <c r="I231" s="188">
        <f t="shared" si="77"/>
        <v>0</v>
      </c>
      <c r="J231" s="114">
        <f aca="true" t="shared" si="78" ref="J231:J238">G231/D231</f>
        <v>0.9932486237579199</v>
      </c>
    </row>
    <row r="232" spans="1:10" ht="38.25">
      <c r="A232" s="283"/>
      <c r="B232" s="105"/>
      <c r="C232" s="157" t="s">
        <v>193</v>
      </c>
      <c r="D232" s="181">
        <f>SUM(E232:F232)</f>
        <v>28883</v>
      </c>
      <c r="E232" s="181">
        <v>28883</v>
      </c>
      <c r="F232" s="118">
        <v>0</v>
      </c>
      <c r="G232" s="181">
        <f>SUM(H232:I232)</f>
        <v>28688</v>
      </c>
      <c r="H232" s="181">
        <v>28688</v>
      </c>
      <c r="I232" s="181">
        <v>0</v>
      </c>
      <c r="J232" s="119">
        <f t="shared" si="78"/>
        <v>0.9932486237579199</v>
      </c>
    </row>
    <row r="233" spans="1:10" s="110" customFormat="1" ht="15.75">
      <c r="A233" s="178">
        <v>852</v>
      </c>
      <c r="B233" s="178"/>
      <c r="C233" s="195" t="s">
        <v>300</v>
      </c>
      <c r="D233" s="187">
        <f aca="true" t="shared" si="79" ref="D233:I233">SUM(D234,D236,D239,D243,D245,D248)</f>
        <v>1391286</v>
      </c>
      <c r="E233" s="187">
        <f t="shared" si="79"/>
        <v>1391286</v>
      </c>
      <c r="F233" s="187">
        <f t="shared" si="79"/>
        <v>0</v>
      </c>
      <c r="G233" s="187">
        <f t="shared" si="79"/>
        <v>1367937</v>
      </c>
      <c r="H233" s="187">
        <f t="shared" si="79"/>
        <v>1367937</v>
      </c>
      <c r="I233" s="187">
        <f t="shared" si="79"/>
        <v>0</v>
      </c>
      <c r="J233" s="109">
        <f t="shared" si="78"/>
        <v>0.98321768493322</v>
      </c>
    </row>
    <row r="234" spans="1:10" s="146" customFormat="1" ht="15">
      <c r="A234" s="290"/>
      <c r="B234" s="167">
        <v>85205</v>
      </c>
      <c r="C234" s="196" t="s">
        <v>301</v>
      </c>
      <c r="D234" s="186">
        <f aca="true" t="shared" si="80" ref="D234:I234">SUM(D235)</f>
        <v>15000</v>
      </c>
      <c r="E234" s="186">
        <f t="shared" si="80"/>
        <v>15000</v>
      </c>
      <c r="F234" s="186">
        <f t="shared" si="80"/>
        <v>0</v>
      </c>
      <c r="G234" s="186">
        <f t="shared" si="80"/>
        <v>3240</v>
      </c>
      <c r="H234" s="186">
        <f t="shared" si="80"/>
        <v>3240</v>
      </c>
      <c r="I234" s="186">
        <f t="shared" si="80"/>
        <v>0</v>
      </c>
      <c r="J234" s="142">
        <f t="shared" si="78"/>
        <v>0.216</v>
      </c>
    </row>
    <row r="235" spans="1:10" s="172" customFormat="1" ht="25.5">
      <c r="A235" s="290"/>
      <c r="B235" s="185"/>
      <c r="C235" s="177" t="s">
        <v>239</v>
      </c>
      <c r="D235" s="182">
        <f>SUM(E235:F235)</f>
        <v>15000</v>
      </c>
      <c r="E235" s="182">
        <v>15000</v>
      </c>
      <c r="F235" s="138">
        <v>0</v>
      </c>
      <c r="G235" s="182">
        <f>SUM(H235:I235)</f>
        <v>3240</v>
      </c>
      <c r="H235" s="182">
        <v>3240</v>
      </c>
      <c r="I235" s="182">
        <v>0</v>
      </c>
      <c r="J235" s="147">
        <f t="shared" si="78"/>
        <v>0.216</v>
      </c>
    </row>
    <row r="236" spans="1:10" s="146" customFormat="1" ht="38.25">
      <c r="A236" s="290"/>
      <c r="B236" s="167">
        <v>85212</v>
      </c>
      <c r="C236" s="196" t="s">
        <v>35</v>
      </c>
      <c r="D236" s="186">
        <f>SUM(D237:D238)</f>
        <v>1204941</v>
      </c>
      <c r="E236" s="186">
        <f>SUM(E237:E238)</f>
        <v>1204941</v>
      </c>
      <c r="F236" s="186">
        <f>SUM(F237:F238)</f>
        <v>0</v>
      </c>
      <c r="G236" s="186">
        <f>SUM(G237:G238)</f>
        <v>1196640</v>
      </c>
      <c r="H236" s="186">
        <f>SUM(H237:H238)</f>
        <v>1196640</v>
      </c>
      <c r="I236" s="186">
        <f>SUM(I237:I238)</f>
        <v>0</v>
      </c>
      <c r="J236" s="142">
        <f t="shared" si="78"/>
        <v>0.9931108660092071</v>
      </c>
    </row>
    <row r="237" spans="1:10" s="172" customFormat="1" ht="38.25">
      <c r="A237" s="290"/>
      <c r="B237" s="291"/>
      <c r="C237" s="183" t="s">
        <v>193</v>
      </c>
      <c r="D237" s="182">
        <f>SUM(E237:F237)</f>
        <v>1204932</v>
      </c>
      <c r="E237" s="182">
        <v>1204932</v>
      </c>
      <c r="F237" s="138">
        <v>0</v>
      </c>
      <c r="G237" s="182">
        <f>SUM(H237:I237)</f>
        <v>1196631</v>
      </c>
      <c r="H237" s="182">
        <v>1196631</v>
      </c>
      <c r="I237" s="182">
        <v>0</v>
      </c>
      <c r="J237" s="147">
        <f t="shared" si="78"/>
        <v>0.9931108145521905</v>
      </c>
    </row>
    <row r="238" spans="1:10" s="172" customFormat="1" ht="25.5">
      <c r="A238" s="290"/>
      <c r="B238" s="292"/>
      <c r="C238" s="157" t="s">
        <v>302</v>
      </c>
      <c r="D238" s="182">
        <f>SUM(E238:F238)</f>
        <v>9</v>
      </c>
      <c r="E238" s="182">
        <v>9</v>
      </c>
      <c r="F238" s="138">
        <v>0</v>
      </c>
      <c r="G238" s="182">
        <f>SUM(H238:I238)</f>
        <v>9</v>
      </c>
      <c r="H238" s="182">
        <v>9</v>
      </c>
      <c r="I238" s="182">
        <v>0</v>
      </c>
      <c r="J238" s="147">
        <f t="shared" si="78"/>
        <v>1</v>
      </c>
    </row>
    <row r="239" spans="1:10" s="121" customFormat="1" ht="15">
      <c r="A239" s="290"/>
      <c r="B239" s="174">
        <v>85217</v>
      </c>
      <c r="C239" s="189" t="s">
        <v>303</v>
      </c>
      <c r="D239" s="188">
        <f aca="true" t="shared" si="81" ref="D239:I239">SUM(D240:D242)</f>
        <v>0</v>
      </c>
      <c r="E239" s="188">
        <f t="shared" si="81"/>
        <v>0</v>
      </c>
      <c r="F239" s="188">
        <f t="shared" si="81"/>
        <v>0</v>
      </c>
      <c r="G239" s="188">
        <f t="shared" si="81"/>
        <v>4623</v>
      </c>
      <c r="H239" s="188">
        <f t="shared" si="81"/>
        <v>4623</v>
      </c>
      <c r="I239" s="188">
        <f t="shared" si="81"/>
        <v>0</v>
      </c>
      <c r="J239" s="114"/>
    </row>
    <row r="240" spans="1:10" ht="38.25">
      <c r="A240" s="290"/>
      <c r="B240" s="284"/>
      <c r="C240" s="157" t="s">
        <v>304</v>
      </c>
      <c r="D240" s="181">
        <f>SUM(E240:F240)</f>
        <v>0</v>
      </c>
      <c r="E240" s="181">
        <v>0</v>
      </c>
      <c r="F240" s="118">
        <v>0</v>
      </c>
      <c r="G240" s="181">
        <f>SUM(H240:I240)</f>
        <v>3938</v>
      </c>
      <c r="H240" s="181">
        <v>3938</v>
      </c>
      <c r="I240" s="181">
        <v>0</v>
      </c>
      <c r="J240" s="119"/>
    </row>
    <row r="241" spans="1:10" ht="25.5">
      <c r="A241" s="290"/>
      <c r="B241" s="284"/>
      <c r="C241" s="157" t="s">
        <v>305</v>
      </c>
      <c r="D241" s="181">
        <f>SUM(E241:F241)</f>
        <v>0</v>
      </c>
      <c r="E241" s="181">
        <v>0</v>
      </c>
      <c r="F241" s="118">
        <v>0</v>
      </c>
      <c r="G241" s="181">
        <f>SUM(H241:I241)</f>
        <v>462</v>
      </c>
      <c r="H241" s="181">
        <v>462</v>
      </c>
      <c r="I241" s="181">
        <v>0</v>
      </c>
      <c r="J241" s="119"/>
    </row>
    <row r="242" spans="1:10" ht="38.25">
      <c r="A242" s="290"/>
      <c r="B242" s="284"/>
      <c r="C242" s="157" t="s">
        <v>306</v>
      </c>
      <c r="D242" s="181">
        <f>SUM(E242:F242)</f>
        <v>0</v>
      </c>
      <c r="E242" s="181">
        <v>0</v>
      </c>
      <c r="F242" s="118">
        <v>0</v>
      </c>
      <c r="G242" s="181">
        <f>SUM(H242:I242)</f>
        <v>223</v>
      </c>
      <c r="H242" s="181">
        <v>223</v>
      </c>
      <c r="I242" s="181">
        <v>0</v>
      </c>
      <c r="J242" s="119"/>
    </row>
    <row r="243" spans="1:10" s="121" customFormat="1" ht="15">
      <c r="A243" s="290"/>
      <c r="B243" s="174">
        <v>85218</v>
      </c>
      <c r="C243" s="189" t="s">
        <v>307</v>
      </c>
      <c r="D243" s="188">
        <f aca="true" t="shared" si="82" ref="D243:I243">SUM(D244:D244)</f>
        <v>3031</v>
      </c>
      <c r="E243" s="188">
        <f t="shared" si="82"/>
        <v>3031</v>
      </c>
      <c r="F243" s="188">
        <f t="shared" si="82"/>
        <v>0</v>
      </c>
      <c r="G243" s="188">
        <f t="shared" si="82"/>
        <v>3030</v>
      </c>
      <c r="H243" s="188">
        <f t="shared" si="82"/>
        <v>3030</v>
      </c>
      <c r="I243" s="188">
        <f t="shared" si="82"/>
        <v>0</v>
      </c>
      <c r="J243" s="114">
        <f aca="true" t="shared" si="83" ref="J243:J250">G243/D243</f>
        <v>0.999670075882547</v>
      </c>
    </row>
    <row r="244" spans="1:10" ht="51">
      <c r="A244" s="290"/>
      <c r="B244" s="105"/>
      <c r="C244" s="157" t="s">
        <v>141</v>
      </c>
      <c r="D244" s="181">
        <f>SUM(E244:F244)</f>
        <v>3031</v>
      </c>
      <c r="E244" s="181">
        <v>3031</v>
      </c>
      <c r="F244" s="118">
        <v>0</v>
      </c>
      <c r="G244" s="181">
        <f>SUM(H244:I244)</f>
        <v>3030</v>
      </c>
      <c r="H244" s="181">
        <v>3030</v>
      </c>
      <c r="I244" s="181">
        <v>0</v>
      </c>
      <c r="J244" s="119">
        <f t="shared" si="83"/>
        <v>0.999670075882547</v>
      </c>
    </row>
    <row r="245" spans="1:10" s="121" customFormat="1" ht="15">
      <c r="A245" s="290"/>
      <c r="B245" s="174">
        <v>85219</v>
      </c>
      <c r="C245" s="189" t="s">
        <v>308</v>
      </c>
      <c r="D245" s="188">
        <f aca="true" t="shared" si="84" ref="D245:I245">SUM(D246:D247)</f>
        <v>23880</v>
      </c>
      <c r="E245" s="188">
        <f t="shared" si="84"/>
        <v>23880</v>
      </c>
      <c r="F245" s="188">
        <f t="shared" si="84"/>
        <v>0</v>
      </c>
      <c r="G245" s="188">
        <f t="shared" si="84"/>
        <v>23887</v>
      </c>
      <c r="H245" s="188">
        <f t="shared" si="84"/>
        <v>23887</v>
      </c>
      <c r="I245" s="188">
        <f t="shared" si="84"/>
        <v>0</v>
      </c>
      <c r="J245" s="114">
        <f t="shared" si="83"/>
        <v>1.0002931323283082</v>
      </c>
    </row>
    <row r="246" spans="1:10" ht="51">
      <c r="A246" s="290"/>
      <c r="B246" s="284"/>
      <c r="C246" s="157" t="s">
        <v>141</v>
      </c>
      <c r="D246" s="181">
        <f>SUM(E246:F246)</f>
        <v>23228</v>
      </c>
      <c r="E246" s="181">
        <v>23228</v>
      </c>
      <c r="F246" s="118">
        <v>0</v>
      </c>
      <c r="G246" s="181">
        <f>SUM(H246:I246)</f>
        <v>23227</v>
      </c>
      <c r="H246" s="181">
        <v>23227</v>
      </c>
      <c r="I246" s="181">
        <v>0</v>
      </c>
      <c r="J246" s="119">
        <f t="shared" si="83"/>
        <v>0.9999569485104185</v>
      </c>
    </row>
    <row r="247" spans="1:10" ht="51">
      <c r="A247" s="290"/>
      <c r="B247" s="284"/>
      <c r="C247" s="157" t="s">
        <v>140</v>
      </c>
      <c r="D247" s="181">
        <f>SUM(E247:F247)</f>
        <v>652</v>
      </c>
      <c r="E247" s="181">
        <v>652</v>
      </c>
      <c r="F247" s="118">
        <v>0</v>
      </c>
      <c r="G247" s="181">
        <f>SUM(H247:I247)</f>
        <v>660</v>
      </c>
      <c r="H247" s="181">
        <v>660</v>
      </c>
      <c r="I247" s="181">
        <v>0</v>
      </c>
      <c r="J247" s="119">
        <f t="shared" si="83"/>
        <v>1.0122699386503067</v>
      </c>
    </row>
    <row r="248" spans="1:10" s="121" customFormat="1" ht="15">
      <c r="A248" s="290"/>
      <c r="B248" s="174">
        <v>85295</v>
      </c>
      <c r="C248" s="189" t="s">
        <v>30</v>
      </c>
      <c r="D248" s="188">
        <f aca="true" t="shared" si="85" ref="D248:I248">SUM(D249:D252)</f>
        <v>144434</v>
      </c>
      <c r="E248" s="188">
        <f t="shared" si="85"/>
        <v>144434</v>
      </c>
      <c r="F248" s="188">
        <f t="shared" si="85"/>
        <v>0</v>
      </c>
      <c r="G248" s="188">
        <f t="shared" si="85"/>
        <v>136517</v>
      </c>
      <c r="H248" s="188">
        <f t="shared" si="85"/>
        <v>136517</v>
      </c>
      <c r="I248" s="188">
        <f t="shared" si="85"/>
        <v>0</v>
      </c>
      <c r="J248" s="114">
        <f t="shared" si="83"/>
        <v>0.9451860365287952</v>
      </c>
    </row>
    <row r="249" spans="1:10" ht="51">
      <c r="A249" s="290"/>
      <c r="B249" s="284"/>
      <c r="C249" s="157" t="s">
        <v>141</v>
      </c>
      <c r="D249" s="181">
        <f>SUM(E249:F249)</f>
        <v>88404</v>
      </c>
      <c r="E249" s="181">
        <v>88404</v>
      </c>
      <c r="F249" s="118">
        <v>0</v>
      </c>
      <c r="G249" s="181">
        <f>SUM(H249:I249)</f>
        <v>89184</v>
      </c>
      <c r="H249" s="181">
        <v>89184</v>
      </c>
      <c r="I249" s="181">
        <v>0</v>
      </c>
      <c r="J249" s="119">
        <f t="shared" si="83"/>
        <v>1.0088231301751052</v>
      </c>
    </row>
    <row r="250" spans="1:10" ht="51">
      <c r="A250" s="290"/>
      <c r="B250" s="284"/>
      <c r="C250" s="157" t="s">
        <v>140</v>
      </c>
      <c r="D250" s="181">
        <f>SUM(E250:F250)</f>
        <v>3908</v>
      </c>
      <c r="E250" s="181">
        <v>3908</v>
      </c>
      <c r="F250" s="118">
        <v>0</v>
      </c>
      <c r="G250" s="181">
        <f>SUM(H250:I250)</f>
        <v>4007</v>
      </c>
      <c r="H250" s="181">
        <v>4007</v>
      </c>
      <c r="I250" s="181">
        <v>0</v>
      </c>
      <c r="J250" s="119">
        <f t="shared" si="83"/>
        <v>1.0253326509723644</v>
      </c>
    </row>
    <row r="251" spans="1:10" ht="76.5">
      <c r="A251" s="290"/>
      <c r="B251" s="284"/>
      <c r="C251" s="157" t="s">
        <v>309</v>
      </c>
      <c r="D251" s="181">
        <f>SUM(E251:F251)</f>
        <v>0</v>
      </c>
      <c r="E251" s="181">
        <v>0</v>
      </c>
      <c r="F251" s="118">
        <v>0</v>
      </c>
      <c r="G251" s="181">
        <f>SUM(H251:I251)</f>
        <v>229</v>
      </c>
      <c r="H251" s="181">
        <v>229</v>
      </c>
      <c r="I251" s="181">
        <v>0</v>
      </c>
      <c r="J251" s="119"/>
    </row>
    <row r="252" spans="1:10" ht="89.25">
      <c r="A252" s="290"/>
      <c r="B252" s="284"/>
      <c r="C252" s="191" t="s">
        <v>310</v>
      </c>
      <c r="D252" s="181">
        <f>SUM(E252:F252)</f>
        <v>52122</v>
      </c>
      <c r="E252" s="181">
        <v>52122</v>
      </c>
      <c r="F252" s="118">
        <v>0</v>
      </c>
      <c r="G252" s="181">
        <f>SUM(H252:I252)</f>
        <v>43097</v>
      </c>
      <c r="H252" s="181">
        <v>43097</v>
      </c>
      <c r="I252" s="181">
        <v>0</v>
      </c>
      <c r="J252" s="119">
        <f>G252/D252</f>
        <v>0.8268485476382333</v>
      </c>
    </row>
    <row r="253" spans="1:10" s="110" customFormat="1" ht="15.75">
      <c r="A253" s="178">
        <v>853</v>
      </c>
      <c r="B253" s="178"/>
      <c r="C253" s="195" t="s">
        <v>311</v>
      </c>
      <c r="D253" s="187">
        <f>SUM(D254,D259,D261,D274,)</f>
        <v>12827032</v>
      </c>
      <c r="E253" s="187">
        <f>SUM(E254,E259,E261,E274,)</f>
        <v>12827032</v>
      </c>
      <c r="F253" s="187">
        <f>SUM(F254,F259,F261,F274,)</f>
        <v>0</v>
      </c>
      <c r="G253" s="187">
        <f>SUM(G254,G259,G261,G274,)</f>
        <v>12062411</v>
      </c>
      <c r="H253" s="187">
        <f>SUM(H254,H259,H261,H274,)</f>
        <v>12062411</v>
      </c>
      <c r="I253" s="187">
        <f>SUM(I254,I259,I261,I274,)</f>
        <v>0</v>
      </c>
      <c r="J253" s="197">
        <f>G253/D253</f>
        <v>0.9403898735108792</v>
      </c>
    </row>
    <row r="254" spans="1:10" s="121" customFormat="1" ht="15">
      <c r="A254" s="283"/>
      <c r="B254" s="174">
        <v>85311</v>
      </c>
      <c r="C254" s="189" t="s">
        <v>312</v>
      </c>
      <c r="D254" s="188">
        <f aca="true" t="shared" si="86" ref="D254:I254">SUM(D255:D258)</f>
        <v>0</v>
      </c>
      <c r="E254" s="188">
        <f t="shared" si="86"/>
        <v>0</v>
      </c>
      <c r="F254" s="188">
        <f t="shared" si="86"/>
        <v>0</v>
      </c>
      <c r="G254" s="188">
        <f t="shared" si="86"/>
        <v>1115</v>
      </c>
      <c r="H254" s="188">
        <f t="shared" si="86"/>
        <v>1115</v>
      </c>
      <c r="I254" s="188">
        <f t="shared" si="86"/>
        <v>0</v>
      </c>
      <c r="J254" s="114"/>
    </row>
    <row r="255" spans="1:10" ht="51">
      <c r="A255" s="283"/>
      <c r="B255" s="284"/>
      <c r="C255" s="157" t="s">
        <v>313</v>
      </c>
      <c r="D255" s="181">
        <f>SUM(E255:F255)</f>
        <v>0</v>
      </c>
      <c r="E255" s="181">
        <v>0</v>
      </c>
      <c r="F255" s="118">
        <v>0</v>
      </c>
      <c r="G255" s="182">
        <f>SUM(H255:I255)</f>
        <v>8</v>
      </c>
      <c r="H255" s="181">
        <v>8</v>
      </c>
      <c r="I255" s="181">
        <v>0</v>
      </c>
      <c r="J255" s="119"/>
    </row>
    <row r="256" spans="1:10" ht="63.75">
      <c r="A256" s="283"/>
      <c r="B256" s="284"/>
      <c r="C256" s="157" t="s">
        <v>314</v>
      </c>
      <c r="D256" s="181">
        <f>SUM(E256:F256)</f>
        <v>0</v>
      </c>
      <c r="E256" s="181">
        <v>0</v>
      </c>
      <c r="F256" s="118">
        <v>0</v>
      </c>
      <c r="G256" s="182">
        <f>SUM(H256:I256)</f>
        <v>13</v>
      </c>
      <c r="H256" s="181">
        <v>13</v>
      </c>
      <c r="I256" s="181">
        <v>0</v>
      </c>
      <c r="J256" s="119"/>
    </row>
    <row r="257" spans="1:10" ht="38.25">
      <c r="A257" s="283"/>
      <c r="B257" s="284"/>
      <c r="C257" s="157" t="s">
        <v>315</v>
      </c>
      <c r="D257" s="181">
        <f>SUM(E257:F257)</f>
        <v>0</v>
      </c>
      <c r="E257" s="181">
        <v>0</v>
      </c>
      <c r="F257" s="118">
        <v>0</v>
      </c>
      <c r="G257" s="182">
        <f>SUM(H257:I257)</f>
        <v>1042</v>
      </c>
      <c r="H257" s="181">
        <v>1042</v>
      </c>
      <c r="I257" s="181">
        <v>0</v>
      </c>
      <c r="J257" s="119"/>
    </row>
    <row r="258" spans="1:10" ht="51">
      <c r="A258" s="283"/>
      <c r="B258" s="284"/>
      <c r="C258" s="157" t="s">
        <v>316</v>
      </c>
      <c r="D258" s="181">
        <f>SUM(E258:F258)</f>
        <v>0</v>
      </c>
      <c r="E258" s="181">
        <v>0</v>
      </c>
      <c r="F258" s="118">
        <v>0</v>
      </c>
      <c r="G258" s="181">
        <f>SUM(H258:I258)</f>
        <v>52</v>
      </c>
      <c r="H258" s="181">
        <v>52</v>
      </c>
      <c r="I258" s="181">
        <v>0</v>
      </c>
      <c r="J258" s="119"/>
    </row>
    <row r="259" spans="1:10" s="121" customFormat="1" ht="15">
      <c r="A259" s="283"/>
      <c r="B259" s="174">
        <v>85324</v>
      </c>
      <c r="C259" s="189" t="s">
        <v>317</v>
      </c>
      <c r="D259" s="188">
        <f>SUM(D260)</f>
        <v>0</v>
      </c>
      <c r="E259" s="188">
        <f>SUM(E260)</f>
        <v>0</v>
      </c>
      <c r="F259" s="188">
        <f>SUM(F260)</f>
        <v>0</v>
      </c>
      <c r="G259" s="188">
        <f>SUM(G260)</f>
        <v>216754</v>
      </c>
      <c r="H259" s="188">
        <f>SUM(H260)</f>
        <v>216754</v>
      </c>
      <c r="I259" s="188">
        <f>SUM(I260)</f>
        <v>0</v>
      </c>
      <c r="J259" s="114"/>
    </row>
    <row r="260" spans="1:10" ht="25.5">
      <c r="A260" s="283"/>
      <c r="B260" s="105"/>
      <c r="C260" s="130" t="s">
        <v>318</v>
      </c>
      <c r="D260" s="181">
        <f>SUM(E260:F260)</f>
        <v>0</v>
      </c>
      <c r="E260" s="181">
        <v>0</v>
      </c>
      <c r="F260" s="118">
        <v>0</v>
      </c>
      <c r="G260" s="181">
        <f>SUM(H260:I260)</f>
        <v>216754</v>
      </c>
      <c r="H260" s="192">
        <v>216754</v>
      </c>
      <c r="I260" s="181">
        <v>0</v>
      </c>
      <c r="J260" s="119"/>
    </row>
    <row r="261" spans="1:10" s="121" customFormat="1" ht="15">
      <c r="A261" s="283"/>
      <c r="B261" s="174">
        <v>85332</v>
      </c>
      <c r="C261" s="189" t="s">
        <v>36</v>
      </c>
      <c r="D261" s="188">
        <f>SUM(D262:D273)</f>
        <v>12815284</v>
      </c>
      <c r="E261" s="188">
        <f>SUM(E262:E273)</f>
        <v>12815284</v>
      </c>
      <c r="F261" s="188">
        <f>SUM(F262:F273)</f>
        <v>0</v>
      </c>
      <c r="G261" s="188">
        <f>SUM(G262:G273)</f>
        <v>11832607</v>
      </c>
      <c r="H261" s="188">
        <f>SUM(H262:H273)</f>
        <v>11832607</v>
      </c>
      <c r="I261" s="188">
        <f>SUM(I262:I273)</f>
        <v>0</v>
      </c>
      <c r="J261" s="114">
        <f aca="true" t="shared" si="87" ref="J261:J271">G261/D261</f>
        <v>0.9233199201828067</v>
      </c>
    </row>
    <row r="262" spans="1:10" ht="25.5">
      <c r="A262" s="283"/>
      <c r="B262" s="284"/>
      <c r="C262" s="157" t="s">
        <v>319</v>
      </c>
      <c r="D262" s="181">
        <f aca="true" t="shared" si="88" ref="D262:D273">SUM(E262:F262)</f>
        <v>189838</v>
      </c>
      <c r="E262" s="181">
        <v>189838</v>
      </c>
      <c r="F262" s="118">
        <v>0</v>
      </c>
      <c r="G262" s="181">
        <f aca="true" t="shared" si="89" ref="G262:G273">SUM(H262:I262)</f>
        <v>149192</v>
      </c>
      <c r="H262" s="192">
        <v>149192</v>
      </c>
      <c r="I262" s="181">
        <v>0</v>
      </c>
      <c r="J262" s="119">
        <f t="shared" si="87"/>
        <v>0.7858911282251183</v>
      </c>
    </row>
    <row r="263" spans="1:10" ht="38.25">
      <c r="A263" s="283"/>
      <c r="B263" s="284"/>
      <c r="C263" s="157" t="s">
        <v>320</v>
      </c>
      <c r="D263" s="181">
        <f t="shared" si="88"/>
        <v>3000</v>
      </c>
      <c r="E263" s="181">
        <v>3000</v>
      </c>
      <c r="F263" s="118">
        <v>0</v>
      </c>
      <c r="G263" s="181">
        <f t="shared" si="89"/>
        <v>2839</v>
      </c>
      <c r="H263" s="192">
        <v>2839</v>
      </c>
      <c r="I263" s="181">
        <v>0</v>
      </c>
      <c r="J263" s="119">
        <f t="shared" si="87"/>
        <v>0.9463333333333334</v>
      </c>
    </row>
    <row r="264" spans="1:10" s="198" customFormat="1" ht="38.25">
      <c r="A264" s="283"/>
      <c r="B264" s="284"/>
      <c r="C264" s="157" t="s">
        <v>99</v>
      </c>
      <c r="D264" s="192">
        <f t="shared" si="88"/>
        <v>35000</v>
      </c>
      <c r="E264" s="192">
        <v>35000</v>
      </c>
      <c r="F264" s="128">
        <v>0</v>
      </c>
      <c r="G264" s="192">
        <f t="shared" si="89"/>
        <v>32039</v>
      </c>
      <c r="H264" s="192">
        <v>32039</v>
      </c>
      <c r="I264" s="192">
        <v>0</v>
      </c>
      <c r="J264" s="144">
        <f t="shared" si="87"/>
        <v>0.9154</v>
      </c>
    </row>
    <row r="265" spans="1:10" s="198" customFormat="1" ht="38.25">
      <c r="A265" s="283"/>
      <c r="B265" s="284"/>
      <c r="C265" s="149" t="s">
        <v>321</v>
      </c>
      <c r="D265" s="192">
        <f t="shared" si="88"/>
        <v>12295311</v>
      </c>
      <c r="E265" s="192">
        <v>12295311</v>
      </c>
      <c r="F265" s="128">
        <v>0</v>
      </c>
      <c r="G265" s="192">
        <f t="shared" si="89"/>
        <v>11342576</v>
      </c>
      <c r="H265" s="192">
        <v>11342576</v>
      </c>
      <c r="I265" s="192">
        <v>0</v>
      </c>
      <c r="J265" s="144">
        <f t="shared" si="87"/>
        <v>0.9225123301069814</v>
      </c>
    </row>
    <row r="266" spans="1:10" s="198" customFormat="1" ht="38.25">
      <c r="A266" s="283"/>
      <c r="B266" s="284"/>
      <c r="C266" s="149" t="s">
        <v>322</v>
      </c>
      <c r="D266" s="192">
        <f t="shared" si="88"/>
        <v>228611</v>
      </c>
      <c r="E266" s="192">
        <v>228611</v>
      </c>
      <c r="F266" s="128">
        <v>0</v>
      </c>
      <c r="G266" s="192">
        <f t="shared" si="89"/>
        <v>205125</v>
      </c>
      <c r="H266" s="192">
        <v>205125</v>
      </c>
      <c r="I266" s="192">
        <v>0</v>
      </c>
      <c r="J266" s="144">
        <f t="shared" si="87"/>
        <v>0.8972665357310016</v>
      </c>
    </row>
    <row r="267" spans="1:10" ht="51">
      <c r="A267" s="283"/>
      <c r="B267" s="284"/>
      <c r="C267" s="157" t="s">
        <v>323</v>
      </c>
      <c r="D267" s="181">
        <f t="shared" si="88"/>
        <v>40352</v>
      </c>
      <c r="E267" s="181">
        <v>40352</v>
      </c>
      <c r="F267" s="118">
        <v>0</v>
      </c>
      <c r="G267" s="181">
        <f t="shared" si="89"/>
        <v>40350</v>
      </c>
      <c r="H267" s="181">
        <v>40350</v>
      </c>
      <c r="I267" s="181">
        <v>0</v>
      </c>
      <c r="J267" s="119">
        <f t="shared" si="87"/>
        <v>0.9999504361617764</v>
      </c>
    </row>
    <row r="268" spans="1:10" ht="51">
      <c r="A268" s="283"/>
      <c r="B268" s="284"/>
      <c r="C268" s="157" t="s">
        <v>324</v>
      </c>
      <c r="D268" s="181">
        <f t="shared" si="88"/>
        <v>4024</v>
      </c>
      <c r="E268" s="181">
        <v>4024</v>
      </c>
      <c r="F268" s="118">
        <v>0</v>
      </c>
      <c r="G268" s="181">
        <f t="shared" si="89"/>
        <v>3386</v>
      </c>
      <c r="H268" s="181">
        <v>3386</v>
      </c>
      <c r="I268" s="181">
        <v>0</v>
      </c>
      <c r="J268" s="119">
        <f t="shared" si="87"/>
        <v>0.8414512922465208</v>
      </c>
    </row>
    <row r="269" spans="1:10" ht="38.25">
      <c r="A269" s="283"/>
      <c r="B269" s="284"/>
      <c r="C269" s="157" t="s">
        <v>325</v>
      </c>
      <c r="D269" s="181">
        <f t="shared" si="88"/>
        <v>1590</v>
      </c>
      <c r="E269" s="181">
        <v>1590</v>
      </c>
      <c r="F269" s="118">
        <v>0</v>
      </c>
      <c r="G269" s="181">
        <f t="shared" si="89"/>
        <v>1870</v>
      </c>
      <c r="H269" s="181">
        <v>1870</v>
      </c>
      <c r="I269" s="181">
        <v>0</v>
      </c>
      <c r="J269" s="119">
        <f t="shared" si="87"/>
        <v>1.1761006289308176</v>
      </c>
    </row>
    <row r="270" spans="1:10" ht="65.25" customHeight="1">
      <c r="A270" s="283"/>
      <c r="B270" s="284"/>
      <c r="C270" s="157" t="s">
        <v>326</v>
      </c>
      <c r="D270" s="181">
        <f t="shared" si="88"/>
        <v>8937</v>
      </c>
      <c r="E270" s="181">
        <v>8937</v>
      </c>
      <c r="F270" s="118">
        <v>0</v>
      </c>
      <c r="G270" s="181">
        <f t="shared" si="89"/>
        <v>30281</v>
      </c>
      <c r="H270" s="181">
        <v>30281</v>
      </c>
      <c r="I270" s="181"/>
      <c r="J270" s="119">
        <f t="shared" si="87"/>
        <v>3.3882734698444668</v>
      </c>
    </row>
    <row r="271" spans="1:10" ht="63.75">
      <c r="A271" s="283"/>
      <c r="B271" s="284"/>
      <c r="C271" s="157" t="s">
        <v>327</v>
      </c>
      <c r="D271" s="181">
        <f t="shared" si="88"/>
        <v>4954</v>
      </c>
      <c r="E271" s="181">
        <v>4954</v>
      </c>
      <c r="F271" s="118">
        <v>0</v>
      </c>
      <c r="G271" s="181">
        <f t="shared" si="89"/>
        <v>13143</v>
      </c>
      <c r="H271" s="181">
        <v>13143</v>
      </c>
      <c r="I271" s="181">
        <v>0</v>
      </c>
      <c r="J271" s="119">
        <f t="shared" si="87"/>
        <v>2.653007670569237</v>
      </c>
    </row>
    <row r="272" spans="1:10" s="198" customFormat="1" ht="38.25">
      <c r="A272" s="283"/>
      <c r="B272" s="284"/>
      <c r="C272" s="157" t="s">
        <v>328</v>
      </c>
      <c r="D272" s="192">
        <f t="shared" si="88"/>
        <v>3667</v>
      </c>
      <c r="E272" s="192">
        <v>3667</v>
      </c>
      <c r="F272" s="128">
        <v>0</v>
      </c>
      <c r="G272" s="192">
        <f t="shared" si="89"/>
        <v>10042</v>
      </c>
      <c r="H272" s="192">
        <v>10042</v>
      </c>
      <c r="I272" s="192">
        <v>0</v>
      </c>
      <c r="J272" s="144">
        <f>G272/D272</f>
        <v>2.7384783201527134</v>
      </c>
    </row>
    <row r="273" spans="1:10" ht="38.25">
      <c r="A273" s="283"/>
      <c r="B273" s="284"/>
      <c r="C273" s="157" t="s">
        <v>329</v>
      </c>
      <c r="D273" s="181">
        <f t="shared" si="88"/>
        <v>0</v>
      </c>
      <c r="E273" s="181">
        <v>0</v>
      </c>
      <c r="F273" s="118">
        <v>0</v>
      </c>
      <c r="G273" s="181">
        <f t="shared" si="89"/>
        <v>1764</v>
      </c>
      <c r="H273" s="181">
        <v>1764</v>
      </c>
      <c r="I273" s="181"/>
      <c r="J273" s="119"/>
    </row>
    <row r="274" spans="1:10" s="121" customFormat="1" ht="15">
      <c r="A274" s="283"/>
      <c r="B274" s="174">
        <v>85395</v>
      </c>
      <c r="C274" s="189" t="s">
        <v>30</v>
      </c>
      <c r="D274" s="188">
        <f>SUM(D275:D277)</f>
        <v>11748</v>
      </c>
      <c r="E274" s="188">
        <f>SUM(E275:E277)</f>
        <v>11748</v>
      </c>
      <c r="F274" s="188">
        <f>SUM(F275:F277)</f>
        <v>0</v>
      </c>
      <c r="G274" s="188">
        <f>SUM(G275:G277)</f>
        <v>11935</v>
      </c>
      <c r="H274" s="188">
        <f>SUM(H275:H277)</f>
        <v>11935</v>
      </c>
      <c r="I274" s="188">
        <f>SUM(I275:I277)</f>
        <v>0</v>
      </c>
      <c r="J274" s="114">
        <f aca="true" t="shared" si="90" ref="J274:J298">G274/D274</f>
        <v>1.0159176029962547</v>
      </c>
    </row>
    <row r="275" spans="1:10" ht="51">
      <c r="A275" s="283"/>
      <c r="B275" s="284"/>
      <c r="C275" s="157" t="s">
        <v>141</v>
      </c>
      <c r="D275" s="182">
        <f>SUM(E275:F275)</f>
        <v>4878</v>
      </c>
      <c r="E275" s="181">
        <v>4878</v>
      </c>
      <c r="F275" s="118">
        <v>0</v>
      </c>
      <c r="G275" s="181">
        <f>SUM(H275:I275)</f>
        <v>4877</v>
      </c>
      <c r="H275" s="181">
        <v>4877</v>
      </c>
      <c r="I275" s="181">
        <v>0</v>
      </c>
      <c r="J275" s="119">
        <f t="shared" si="90"/>
        <v>0.9997949979499795</v>
      </c>
    </row>
    <row r="276" spans="1:10" ht="38.25">
      <c r="A276" s="283"/>
      <c r="B276" s="284"/>
      <c r="C276" s="183" t="s">
        <v>330</v>
      </c>
      <c r="D276" s="182">
        <f>SUM(E276:F276)</f>
        <v>5032</v>
      </c>
      <c r="E276" s="181">
        <v>5032</v>
      </c>
      <c r="F276" s="118">
        <v>0</v>
      </c>
      <c r="G276" s="181">
        <f>SUM(H276:I276)</f>
        <v>5031</v>
      </c>
      <c r="H276" s="181">
        <v>5031</v>
      </c>
      <c r="I276" s="181">
        <v>0</v>
      </c>
      <c r="J276" s="119">
        <f t="shared" si="90"/>
        <v>0.9998012718600954</v>
      </c>
    </row>
    <row r="277" spans="1:10" ht="51">
      <c r="A277" s="283"/>
      <c r="B277" s="284"/>
      <c r="C277" s="157" t="s">
        <v>140</v>
      </c>
      <c r="D277" s="182">
        <f>SUM(E277:F277)</f>
        <v>1838</v>
      </c>
      <c r="E277" s="181">
        <v>1838</v>
      </c>
      <c r="F277" s="118">
        <v>0</v>
      </c>
      <c r="G277" s="181">
        <f>SUM(H277:I277)</f>
        <v>2027</v>
      </c>
      <c r="H277" s="181">
        <v>2027</v>
      </c>
      <c r="I277" s="181">
        <v>0</v>
      </c>
      <c r="J277" s="119">
        <f t="shared" si="90"/>
        <v>1.102829162132753</v>
      </c>
    </row>
    <row r="278" spans="1:10" s="110" customFormat="1" ht="15.75">
      <c r="A278" s="178">
        <v>854</v>
      </c>
      <c r="B278" s="178"/>
      <c r="C278" s="195" t="s">
        <v>331</v>
      </c>
      <c r="D278" s="187">
        <f aca="true" t="shared" si="91" ref="D278:I278">SUM(D279,D282)</f>
        <v>356293</v>
      </c>
      <c r="E278" s="187">
        <f t="shared" si="91"/>
        <v>356113</v>
      </c>
      <c r="F278" s="187">
        <f t="shared" si="91"/>
        <v>180</v>
      </c>
      <c r="G278" s="187">
        <f t="shared" si="91"/>
        <v>366371</v>
      </c>
      <c r="H278" s="187">
        <f t="shared" si="91"/>
        <v>366192</v>
      </c>
      <c r="I278" s="187">
        <f t="shared" si="91"/>
        <v>179</v>
      </c>
      <c r="J278" s="109">
        <f t="shared" si="90"/>
        <v>1.0282857086723567</v>
      </c>
    </row>
    <row r="279" spans="1:10" s="121" customFormat="1" ht="15">
      <c r="A279" s="283"/>
      <c r="B279" s="174">
        <v>85415</v>
      </c>
      <c r="C279" s="189" t="s">
        <v>332</v>
      </c>
      <c r="D279" s="188">
        <f aca="true" t="shared" si="92" ref="D279:I279">SUM(D280:D281)</f>
        <v>202904</v>
      </c>
      <c r="E279" s="188">
        <f t="shared" si="92"/>
        <v>202904</v>
      </c>
      <c r="F279" s="188">
        <f t="shared" si="92"/>
        <v>0</v>
      </c>
      <c r="G279" s="188">
        <f t="shared" si="92"/>
        <v>202903</v>
      </c>
      <c r="H279" s="188">
        <f t="shared" si="92"/>
        <v>202903</v>
      </c>
      <c r="I279" s="188">
        <f t="shared" si="92"/>
        <v>0</v>
      </c>
      <c r="J279" s="114">
        <f t="shared" si="90"/>
        <v>0.9999950715609353</v>
      </c>
    </row>
    <row r="280" spans="1:10" ht="66" customHeight="1">
      <c r="A280" s="283"/>
      <c r="B280" s="284"/>
      <c r="C280" s="157" t="s">
        <v>326</v>
      </c>
      <c r="D280" s="181">
        <f>SUM(E280:F280)</f>
        <v>123174</v>
      </c>
      <c r="E280" s="181">
        <v>123174</v>
      </c>
      <c r="F280" s="118">
        <v>0</v>
      </c>
      <c r="G280" s="181">
        <f>SUM(H280:I280)</f>
        <v>123173</v>
      </c>
      <c r="H280" s="181">
        <v>123173</v>
      </c>
      <c r="I280" s="181">
        <v>0</v>
      </c>
      <c r="J280" s="119">
        <f t="shared" si="90"/>
        <v>0.999991881403543</v>
      </c>
    </row>
    <row r="281" spans="1:10" ht="63.75">
      <c r="A281" s="283"/>
      <c r="B281" s="284"/>
      <c r="C281" s="157" t="s">
        <v>333</v>
      </c>
      <c r="D281" s="181">
        <f>SUM(E281:F281)</f>
        <v>79730</v>
      </c>
      <c r="E281" s="181">
        <v>79730</v>
      </c>
      <c r="F281" s="118">
        <v>0</v>
      </c>
      <c r="G281" s="181">
        <f>SUM(H281:I281)</f>
        <v>79730</v>
      </c>
      <c r="H281" s="182">
        <v>79730</v>
      </c>
      <c r="I281" s="181">
        <v>0</v>
      </c>
      <c r="J281" s="119">
        <f t="shared" si="90"/>
        <v>1</v>
      </c>
    </row>
    <row r="282" spans="1:10" s="121" customFormat="1" ht="15">
      <c r="A282" s="283"/>
      <c r="B282" s="174">
        <v>85495</v>
      </c>
      <c r="C282" s="189" t="s">
        <v>30</v>
      </c>
      <c r="D282" s="188">
        <f aca="true" t="shared" si="93" ref="D282:I282">SUM(D283:D284)</f>
        <v>153389</v>
      </c>
      <c r="E282" s="188">
        <f t="shared" si="93"/>
        <v>153209</v>
      </c>
      <c r="F282" s="188">
        <f t="shared" si="93"/>
        <v>180</v>
      </c>
      <c r="G282" s="188">
        <f t="shared" si="93"/>
        <v>163468</v>
      </c>
      <c r="H282" s="188">
        <f t="shared" si="93"/>
        <v>163289</v>
      </c>
      <c r="I282" s="188">
        <f t="shared" si="93"/>
        <v>179</v>
      </c>
      <c r="J282" s="114">
        <f t="shared" si="90"/>
        <v>1.065708753561207</v>
      </c>
    </row>
    <row r="283" spans="1:10" ht="51">
      <c r="A283" s="283"/>
      <c r="B283" s="284"/>
      <c r="C283" s="157" t="s">
        <v>141</v>
      </c>
      <c r="D283" s="181">
        <f>SUM(E283:F283)</f>
        <v>133106</v>
      </c>
      <c r="E283" s="181">
        <v>132926</v>
      </c>
      <c r="F283" s="118">
        <v>180</v>
      </c>
      <c r="G283" s="181">
        <f>SUM(H283:I283)</f>
        <v>141797</v>
      </c>
      <c r="H283" s="181">
        <v>141618</v>
      </c>
      <c r="I283" s="181">
        <v>179</v>
      </c>
      <c r="J283" s="119">
        <f t="shared" si="90"/>
        <v>1.0652938259732845</v>
      </c>
    </row>
    <row r="284" spans="1:10" ht="51">
      <c r="A284" s="283"/>
      <c r="B284" s="284"/>
      <c r="C284" s="157" t="s">
        <v>140</v>
      </c>
      <c r="D284" s="181">
        <f>SUM(E284:F284)</f>
        <v>20283</v>
      </c>
      <c r="E284" s="181">
        <v>20283</v>
      </c>
      <c r="F284" s="118">
        <v>0</v>
      </c>
      <c r="G284" s="181">
        <f>SUM(H284:I284)</f>
        <v>21671</v>
      </c>
      <c r="H284" s="181">
        <v>21671</v>
      </c>
      <c r="I284" s="181">
        <v>0</v>
      </c>
      <c r="J284" s="119">
        <f t="shared" si="90"/>
        <v>1.0684316915643643</v>
      </c>
    </row>
    <row r="285" spans="1:10" s="110" customFormat="1" ht="15.75">
      <c r="A285" s="178">
        <v>900</v>
      </c>
      <c r="B285" s="178"/>
      <c r="C285" s="195" t="s">
        <v>334</v>
      </c>
      <c r="D285" s="187">
        <f aca="true" t="shared" si="94" ref="D285:I285">SUM(D286,D290,D292,D294,D296,)</f>
        <v>972404</v>
      </c>
      <c r="E285" s="187">
        <f t="shared" si="94"/>
        <v>127367</v>
      </c>
      <c r="F285" s="187">
        <f t="shared" si="94"/>
        <v>845037</v>
      </c>
      <c r="G285" s="187">
        <f t="shared" si="94"/>
        <v>975103</v>
      </c>
      <c r="H285" s="187">
        <f t="shared" si="94"/>
        <v>130068</v>
      </c>
      <c r="I285" s="187">
        <f t="shared" si="94"/>
        <v>845035</v>
      </c>
      <c r="J285" s="109">
        <f t="shared" si="90"/>
        <v>1.0027755953286905</v>
      </c>
    </row>
    <row r="286" spans="1:10" s="110" customFormat="1" ht="15.75">
      <c r="A286" s="286"/>
      <c r="B286" s="174">
        <v>90001</v>
      </c>
      <c r="C286" s="189" t="s">
        <v>335</v>
      </c>
      <c r="D286" s="188">
        <f aca="true" t="shared" si="95" ref="D286:I286">SUM(D287:D289)</f>
        <v>853235</v>
      </c>
      <c r="E286" s="188">
        <f t="shared" si="95"/>
        <v>8198</v>
      </c>
      <c r="F286" s="188">
        <f t="shared" si="95"/>
        <v>845037</v>
      </c>
      <c r="G286" s="188">
        <f t="shared" si="95"/>
        <v>853232</v>
      </c>
      <c r="H286" s="188">
        <f t="shared" si="95"/>
        <v>8197</v>
      </c>
      <c r="I286" s="188">
        <f t="shared" si="95"/>
        <v>845035</v>
      </c>
      <c r="J286" s="114">
        <f t="shared" si="90"/>
        <v>0.9999964839698324</v>
      </c>
    </row>
    <row r="287" spans="1:10" s="110" customFormat="1" ht="63.75">
      <c r="A287" s="286"/>
      <c r="B287" s="283"/>
      <c r="C287" s="157" t="s">
        <v>143</v>
      </c>
      <c r="D287" s="181">
        <f>SUM(E287:F287)</f>
        <v>8198</v>
      </c>
      <c r="E287" s="181">
        <v>8198</v>
      </c>
      <c r="F287" s="181">
        <v>0</v>
      </c>
      <c r="G287" s="181">
        <f>SUM(H287:I287)</f>
        <v>8197</v>
      </c>
      <c r="H287" s="181">
        <v>8197</v>
      </c>
      <c r="I287" s="181">
        <v>0</v>
      </c>
      <c r="J287" s="119">
        <f t="shared" si="90"/>
        <v>0.9998780190290315</v>
      </c>
    </row>
    <row r="288" spans="1:10" s="110" customFormat="1" ht="51">
      <c r="A288" s="286"/>
      <c r="B288" s="283"/>
      <c r="C288" s="157" t="s">
        <v>142</v>
      </c>
      <c r="D288" s="181">
        <f>SUM(E288:F288)</f>
        <v>53365</v>
      </c>
      <c r="E288" s="182">
        <v>0</v>
      </c>
      <c r="F288" s="182">
        <v>53365</v>
      </c>
      <c r="G288" s="181">
        <f>SUM(H288:I288)</f>
        <v>53364</v>
      </c>
      <c r="H288" s="182">
        <v>0</v>
      </c>
      <c r="I288" s="182">
        <v>53364</v>
      </c>
      <c r="J288" s="119">
        <f t="shared" si="90"/>
        <v>0.9999812611262063</v>
      </c>
    </row>
    <row r="289" spans="1:10" s="110" customFormat="1" ht="63.75">
      <c r="A289" s="286"/>
      <c r="B289" s="283"/>
      <c r="C289" s="157" t="s">
        <v>336</v>
      </c>
      <c r="D289" s="181">
        <f>SUM(E289:F289)</f>
        <v>791672</v>
      </c>
      <c r="E289" s="182">
        <v>0</v>
      </c>
      <c r="F289" s="182">
        <v>791672</v>
      </c>
      <c r="G289" s="181">
        <f>SUM(H289:I289)</f>
        <v>791671</v>
      </c>
      <c r="H289" s="182">
        <v>0</v>
      </c>
      <c r="I289" s="182">
        <v>791671</v>
      </c>
      <c r="J289" s="119">
        <f t="shared" si="90"/>
        <v>0.9999987368506149</v>
      </c>
    </row>
    <row r="290" spans="1:10" s="121" customFormat="1" ht="15">
      <c r="A290" s="286"/>
      <c r="B290" s="174">
        <v>90005</v>
      </c>
      <c r="C290" s="189" t="s">
        <v>337</v>
      </c>
      <c r="D290" s="188">
        <f aca="true" t="shared" si="96" ref="D290:I290">SUM(D291)</f>
        <v>84000</v>
      </c>
      <c r="E290" s="188">
        <f t="shared" si="96"/>
        <v>84000</v>
      </c>
      <c r="F290" s="188">
        <f t="shared" si="96"/>
        <v>0</v>
      </c>
      <c r="G290" s="188">
        <f t="shared" si="96"/>
        <v>84000</v>
      </c>
      <c r="H290" s="188">
        <f t="shared" si="96"/>
        <v>84000</v>
      </c>
      <c r="I290" s="188">
        <f t="shared" si="96"/>
        <v>0</v>
      </c>
      <c r="J290" s="114">
        <f t="shared" si="90"/>
        <v>1</v>
      </c>
    </row>
    <row r="291" spans="1:10" ht="25.5">
      <c r="A291" s="286"/>
      <c r="B291" s="105"/>
      <c r="C291" s="157" t="s">
        <v>338</v>
      </c>
      <c r="D291" s="181">
        <f>SUM(E291:F291)</f>
        <v>84000</v>
      </c>
      <c r="E291" s="181">
        <v>84000</v>
      </c>
      <c r="F291" s="118">
        <v>0</v>
      </c>
      <c r="G291" s="181">
        <f>SUM(H291:I291)</f>
        <v>84000</v>
      </c>
      <c r="H291" s="181">
        <v>84000</v>
      </c>
      <c r="I291" s="181">
        <v>0</v>
      </c>
      <c r="J291" s="119">
        <f t="shared" si="90"/>
        <v>1</v>
      </c>
    </row>
    <row r="292" spans="1:10" s="121" customFormat="1" ht="15">
      <c r="A292" s="286"/>
      <c r="B292" s="174">
        <v>90007</v>
      </c>
      <c r="C292" s="189" t="s">
        <v>339</v>
      </c>
      <c r="D292" s="188">
        <f aca="true" t="shared" si="97" ref="D292:I292">SUM(D293)</f>
        <v>17169</v>
      </c>
      <c r="E292" s="188">
        <f t="shared" si="97"/>
        <v>17169</v>
      </c>
      <c r="F292" s="188">
        <f t="shared" si="97"/>
        <v>0</v>
      </c>
      <c r="G292" s="188">
        <f t="shared" si="97"/>
        <v>17168</v>
      </c>
      <c r="H292" s="188">
        <f t="shared" si="97"/>
        <v>17168</v>
      </c>
      <c r="I292" s="188">
        <f t="shared" si="97"/>
        <v>0</v>
      </c>
      <c r="J292" s="114">
        <f t="shared" si="90"/>
        <v>0.9999417554895451</v>
      </c>
    </row>
    <row r="293" spans="1:10" ht="25.5">
      <c r="A293" s="286"/>
      <c r="B293" s="105"/>
      <c r="C293" s="157" t="s">
        <v>338</v>
      </c>
      <c r="D293" s="181">
        <f>SUM(E293:F293)</f>
        <v>17169</v>
      </c>
      <c r="E293" s="181">
        <v>17169</v>
      </c>
      <c r="F293" s="118">
        <v>0</v>
      </c>
      <c r="G293" s="181">
        <f>SUM(H293:I293)</f>
        <v>17168</v>
      </c>
      <c r="H293" s="181">
        <v>17168</v>
      </c>
      <c r="I293" s="181">
        <v>0</v>
      </c>
      <c r="J293" s="119">
        <f t="shared" si="90"/>
        <v>0.9999417554895451</v>
      </c>
    </row>
    <row r="294" spans="1:10" s="121" customFormat="1" ht="25.5">
      <c r="A294" s="286"/>
      <c r="B294" s="174">
        <v>90019</v>
      </c>
      <c r="C294" s="189" t="s">
        <v>340</v>
      </c>
      <c r="D294" s="188">
        <f aca="true" t="shared" si="98" ref="D294:I294">SUM(D295)</f>
        <v>10000</v>
      </c>
      <c r="E294" s="188">
        <f t="shared" si="98"/>
        <v>10000</v>
      </c>
      <c r="F294" s="188">
        <f t="shared" si="98"/>
        <v>0</v>
      </c>
      <c r="G294" s="188">
        <f t="shared" si="98"/>
        <v>12567</v>
      </c>
      <c r="H294" s="188">
        <f t="shared" si="98"/>
        <v>12567</v>
      </c>
      <c r="I294" s="188">
        <f t="shared" si="98"/>
        <v>0</v>
      </c>
      <c r="J294" s="114">
        <f t="shared" si="90"/>
        <v>1.2567</v>
      </c>
    </row>
    <row r="295" spans="1:10" ht="25.5">
      <c r="A295" s="286"/>
      <c r="B295" s="105"/>
      <c r="C295" s="157" t="s">
        <v>341</v>
      </c>
      <c r="D295" s="181">
        <f>SUM(E295:F295)</f>
        <v>10000</v>
      </c>
      <c r="E295" s="181">
        <v>10000</v>
      </c>
      <c r="F295" s="118">
        <v>0</v>
      </c>
      <c r="G295" s="181">
        <f>SUM(H295:I295)</f>
        <v>12567</v>
      </c>
      <c r="H295" s="181">
        <v>12567</v>
      </c>
      <c r="I295" s="181">
        <v>0</v>
      </c>
      <c r="J295" s="119">
        <f t="shared" si="90"/>
        <v>1.2567</v>
      </c>
    </row>
    <row r="296" spans="1:10" s="121" customFormat="1" ht="25.5">
      <c r="A296" s="286"/>
      <c r="B296" s="174">
        <v>90020</v>
      </c>
      <c r="C296" s="189" t="s">
        <v>342</v>
      </c>
      <c r="D296" s="188">
        <f aca="true" t="shared" si="99" ref="D296:I296">SUM(D297)</f>
        <v>8000</v>
      </c>
      <c r="E296" s="188">
        <f t="shared" si="99"/>
        <v>8000</v>
      </c>
      <c r="F296" s="188">
        <f t="shared" si="99"/>
        <v>0</v>
      </c>
      <c r="G296" s="188">
        <f t="shared" si="99"/>
        <v>8136</v>
      </c>
      <c r="H296" s="188">
        <f t="shared" si="99"/>
        <v>8136</v>
      </c>
      <c r="I296" s="188">
        <f t="shared" si="99"/>
        <v>0</v>
      </c>
      <c r="J296" s="114">
        <f t="shared" si="90"/>
        <v>1.017</v>
      </c>
    </row>
    <row r="297" spans="1:10" ht="16.5" customHeight="1">
      <c r="A297" s="286"/>
      <c r="B297" s="105"/>
      <c r="C297" s="157" t="s">
        <v>343</v>
      </c>
      <c r="D297" s="181">
        <f>SUM(E297:F297)</f>
        <v>8000</v>
      </c>
      <c r="E297" s="181">
        <v>8000</v>
      </c>
      <c r="F297" s="118">
        <v>0</v>
      </c>
      <c r="G297" s="181">
        <f>SUM(H297:I297)</f>
        <v>8136</v>
      </c>
      <c r="H297" s="181">
        <v>8136</v>
      </c>
      <c r="I297" s="181">
        <v>0</v>
      </c>
      <c r="J297" s="119">
        <f t="shared" si="90"/>
        <v>1.017</v>
      </c>
    </row>
    <row r="298" spans="1:10" ht="14.25">
      <c r="A298" s="178">
        <v>921</v>
      </c>
      <c r="B298" s="178"/>
      <c r="C298" s="195" t="s">
        <v>344</v>
      </c>
      <c r="D298" s="187">
        <f>SUM(D299,D301,D303,D305,D308,D310,D314,D317,D320)</f>
        <v>4815194</v>
      </c>
      <c r="E298" s="187">
        <f>SUM(E299,E301,E303,E305,E308,E310,E314,E317,E320)</f>
        <v>3705027</v>
      </c>
      <c r="F298" s="187">
        <f>SUM(F299,F301,F303,F305,F308,F310,F314,F317,F320)</f>
        <v>1110167</v>
      </c>
      <c r="G298" s="187">
        <f>SUM(G299,G301,G303,G305,G308,G310,G314,G317,G320)</f>
        <v>4894987</v>
      </c>
      <c r="H298" s="187">
        <f>SUM(H299,H301,H303,H305,H308,H310,H314,H317,H320)</f>
        <v>3704322</v>
      </c>
      <c r="I298" s="187">
        <f>SUM(I299,I301,I303,I305,I308,I310,I314,I317,I320)</f>
        <v>1190665</v>
      </c>
      <c r="J298" s="109">
        <f t="shared" si="90"/>
        <v>1.0165710872708347</v>
      </c>
    </row>
    <row r="299" spans="1:10" s="121" customFormat="1" ht="15">
      <c r="A299" s="283"/>
      <c r="B299" s="174">
        <v>92105</v>
      </c>
      <c r="C299" s="189" t="s">
        <v>345</v>
      </c>
      <c r="D299" s="188">
        <f aca="true" t="shared" si="100" ref="D299:I299">SUM(D300)</f>
        <v>0</v>
      </c>
      <c r="E299" s="188">
        <f t="shared" si="100"/>
        <v>0</v>
      </c>
      <c r="F299" s="188">
        <f t="shared" si="100"/>
        <v>0</v>
      </c>
      <c r="G299" s="188">
        <f t="shared" si="100"/>
        <v>30</v>
      </c>
      <c r="H299" s="188">
        <f t="shared" si="100"/>
        <v>30</v>
      </c>
      <c r="I299" s="188">
        <f t="shared" si="100"/>
        <v>0</v>
      </c>
      <c r="J299" s="114"/>
    </row>
    <row r="300" spans="1:10" ht="38.25">
      <c r="A300" s="283"/>
      <c r="B300" s="105"/>
      <c r="C300" s="157" t="s">
        <v>346</v>
      </c>
      <c r="D300" s="181">
        <f>SUM(E300:F300)</f>
        <v>0</v>
      </c>
      <c r="E300" s="181">
        <v>0</v>
      </c>
      <c r="F300" s="118">
        <v>0</v>
      </c>
      <c r="G300" s="181">
        <f>SUM(H300:I300)</f>
        <v>30</v>
      </c>
      <c r="H300" s="181">
        <v>30</v>
      </c>
      <c r="I300" s="181">
        <v>0</v>
      </c>
      <c r="J300" s="119"/>
    </row>
    <row r="301" spans="1:10" s="121" customFormat="1" ht="15">
      <c r="A301" s="283"/>
      <c r="B301" s="174">
        <v>92106</v>
      </c>
      <c r="C301" s="189" t="s">
        <v>347</v>
      </c>
      <c r="D301" s="188">
        <f aca="true" t="shared" si="101" ref="D301:I301">SUM(D302:D302)</f>
        <v>40000</v>
      </c>
      <c r="E301" s="188">
        <f t="shared" si="101"/>
        <v>40000</v>
      </c>
      <c r="F301" s="188">
        <f t="shared" si="101"/>
        <v>0</v>
      </c>
      <c r="G301" s="188">
        <f t="shared" si="101"/>
        <v>40000</v>
      </c>
      <c r="H301" s="188">
        <f t="shared" si="101"/>
        <v>40000</v>
      </c>
      <c r="I301" s="188">
        <f t="shared" si="101"/>
        <v>0</v>
      </c>
      <c r="J301" s="114">
        <f>G301/D301</f>
        <v>1</v>
      </c>
    </row>
    <row r="302" spans="1:10" ht="38.25">
      <c r="A302" s="283"/>
      <c r="B302" s="105"/>
      <c r="C302" s="157" t="s">
        <v>348</v>
      </c>
      <c r="D302" s="181">
        <f>SUM(E302:F302)</f>
        <v>40000</v>
      </c>
      <c r="E302" s="181">
        <v>40000</v>
      </c>
      <c r="F302" s="118">
        <v>0</v>
      </c>
      <c r="G302" s="181">
        <f>SUM(H302:I302)</f>
        <v>40000</v>
      </c>
      <c r="H302" s="181">
        <v>40000</v>
      </c>
      <c r="I302" s="181">
        <v>0</v>
      </c>
      <c r="J302" s="119">
        <f>G302/D302</f>
        <v>1</v>
      </c>
    </row>
    <row r="303" spans="1:10" s="121" customFormat="1" ht="15">
      <c r="A303" s="283"/>
      <c r="B303" s="174">
        <v>92108</v>
      </c>
      <c r="C303" s="189" t="s">
        <v>349</v>
      </c>
      <c r="D303" s="188">
        <f aca="true" t="shared" si="102" ref="D303:I303">SUM(D304:D304)</f>
        <v>115000</v>
      </c>
      <c r="E303" s="188">
        <f t="shared" si="102"/>
        <v>115000</v>
      </c>
      <c r="F303" s="188">
        <f t="shared" si="102"/>
        <v>0</v>
      </c>
      <c r="G303" s="188">
        <f t="shared" si="102"/>
        <v>115000</v>
      </c>
      <c r="H303" s="188">
        <f t="shared" si="102"/>
        <v>115000</v>
      </c>
      <c r="I303" s="188">
        <f t="shared" si="102"/>
        <v>0</v>
      </c>
      <c r="J303" s="114">
        <f>G303/D303</f>
        <v>1</v>
      </c>
    </row>
    <row r="304" spans="1:10" ht="38.25">
      <c r="A304" s="283"/>
      <c r="B304" s="105"/>
      <c r="C304" s="157" t="s">
        <v>348</v>
      </c>
      <c r="D304" s="181">
        <f>SUM(E304:F304)</f>
        <v>115000</v>
      </c>
      <c r="E304" s="181">
        <v>115000</v>
      </c>
      <c r="F304" s="118">
        <v>0</v>
      </c>
      <c r="G304" s="181">
        <f>SUM(H304:I304)</f>
        <v>115000</v>
      </c>
      <c r="H304" s="181">
        <v>115000</v>
      </c>
      <c r="I304" s="181">
        <v>0</v>
      </c>
      <c r="J304" s="119">
        <f>G304/D304</f>
        <v>1</v>
      </c>
    </row>
    <row r="305" spans="1:10" s="121" customFormat="1" ht="15">
      <c r="A305" s="283"/>
      <c r="B305" s="174">
        <v>92109</v>
      </c>
      <c r="C305" s="189" t="s">
        <v>350</v>
      </c>
      <c r="D305" s="188">
        <f aca="true" t="shared" si="103" ref="D305:I305">SUM(D306:D307)</f>
        <v>397427</v>
      </c>
      <c r="E305" s="188">
        <f t="shared" si="103"/>
        <v>0</v>
      </c>
      <c r="F305" s="188">
        <f t="shared" si="103"/>
        <v>397427</v>
      </c>
      <c r="G305" s="188">
        <f t="shared" si="103"/>
        <v>397426</v>
      </c>
      <c r="H305" s="188">
        <f t="shared" si="103"/>
        <v>1674</v>
      </c>
      <c r="I305" s="188">
        <f t="shared" si="103"/>
        <v>395752</v>
      </c>
      <c r="J305" s="114">
        <f>G305/D305</f>
        <v>0.9999974838146377</v>
      </c>
    </row>
    <row r="306" spans="1:10" ht="38.25">
      <c r="A306" s="283"/>
      <c r="B306" s="284"/>
      <c r="C306" s="157" t="s">
        <v>346</v>
      </c>
      <c r="D306" s="181">
        <f>SUM(E306:F306)</f>
        <v>0</v>
      </c>
      <c r="E306" s="181">
        <v>0</v>
      </c>
      <c r="F306" s="118">
        <v>0</v>
      </c>
      <c r="G306" s="181">
        <f>SUM(H306:I306)</f>
        <v>1674</v>
      </c>
      <c r="H306" s="181">
        <v>1674</v>
      </c>
      <c r="I306" s="181">
        <v>0</v>
      </c>
      <c r="J306" s="119"/>
    </row>
    <row r="307" spans="1:10" ht="38.25">
      <c r="A307" s="283"/>
      <c r="B307" s="284"/>
      <c r="C307" s="157" t="s">
        <v>351</v>
      </c>
      <c r="D307" s="181">
        <f>SUM(E307:F307)</f>
        <v>397427</v>
      </c>
      <c r="E307" s="181">
        <v>0</v>
      </c>
      <c r="F307" s="118">
        <v>397427</v>
      </c>
      <c r="G307" s="181">
        <f>SUM(H307:I307)</f>
        <v>395752</v>
      </c>
      <c r="H307" s="181">
        <v>0</v>
      </c>
      <c r="I307" s="181">
        <v>395752</v>
      </c>
      <c r="J307" s="119">
        <f aca="true" t="shared" si="104" ref="J307:J313">G307/D307</f>
        <v>0.995785389518075</v>
      </c>
    </row>
    <row r="308" spans="1:10" s="121" customFormat="1" ht="15">
      <c r="A308" s="283"/>
      <c r="B308" s="174">
        <v>92114</v>
      </c>
      <c r="C308" s="189" t="s">
        <v>352</v>
      </c>
      <c r="D308" s="188">
        <f aca="true" t="shared" si="105" ref="D308:I308">SUM(D309)</f>
        <v>40440</v>
      </c>
      <c r="E308" s="188">
        <f t="shared" si="105"/>
        <v>0</v>
      </c>
      <c r="F308" s="188">
        <f t="shared" si="105"/>
        <v>40440</v>
      </c>
      <c r="G308" s="188">
        <f t="shared" si="105"/>
        <v>40728</v>
      </c>
      <c r="H308" s="188">
        <f t="shared" si="105"/>
        <v>0</v>
      </c>
      <c r="I308" s="188">
        <f t="shared" si="105"/>
        <v>40728</v>
      </c>
      <c r="J308" s="114">
        <f t="shared" si="104"/>
        <v>1.0071216617210683</v>
      </c>
    </row>
    <row r="309" spans="1:10" ht="38.25">
      <c r="A309" s="283"/>
      <c r="B309" s="105"/>
      <c r="C309" s="157" t="s">
        <v>351</v>
      </c>
      <c r="D309" s="181">
        <f>SUM(E309:F309)</f>
        <v>40440</v>
      </c>
      <c r="E309" s="181">
        <v>0</v>
      </c>
      <c r="F309" s="118">
        <v>40440</v>
      </c>
      <c r="G309" s="181">
        <f>SUM(H309:I309)</f>
        <v>40728</v>
      </c>
      <c r="H309" s="181">
        <v>0</v>
      </c>
      <c r="I309" s="181">
        <v>40728</v>
      </c>
      <c r="J309" s="119">
        <f t="shared" si="104"/>
        <v>1.0071216617210683</v>
      </c>
    </row>
    <row r="310" spans="1:10" s="121" customFormat="1" ht="15">
      <c r="A310" s="283"/>
      <c r="B310" s="174">
        <v>92116</v>
      </c>
      <c r="C310" s="189" t="s">
        <v>353</v>
      </c>
      <c r="D310" s="188">
        <f aca="true" t="shared" si="106" ref="D310:I310">SUM(D311:D313)</f>
        <v>3000488</v>
      </c>
      <c r="E310" s="188">
        <f t="shared" si="106"/>
        <v>2948110</v>
      </c>
      <c r="F310" s="188">
        <f t="shared" si="106"/>
        <v>52378</v>
      </c>
      <c r="G310" s="188">
        <f t="shared" si="106"/>
        <v>3000489</v>
      </c>
      <c r="H310" s="188">
        <f t="shared" si="106"/>
        <v>2948110</v>
      </c>
      <c r="I310" s="188">
        <f t="shared" si="106"/>
        <v>52379</v>
      </c>
      <c r="J310" s="114">
        <f t="shared" si="104"/>
        <v>1.0000003332791199</v>
      </c>
    </row>
    <row r="311" spans="1:10" ht="38.25">
      <c r="A311" s="283"/>
      <c r="B311" s="284"/>
      <c r="C311" s="157" t="s">
        <v>354</v>
      </c>
      <c r="D311" s="181">
        <f>SUM(E311:F311)</f>
        <v>2878110</v>
      </c>
      <c r="E311" s="181">
        <v>2878110</v>
      </c>
      <c r="F311" s="118">
        <v>0</v>
      </c>
      <c r="G311" s="181">
        <f>SUM(H311:I311)</f>
        <v>2878110</v>
      </c>
      <c r="H311" s="181">
        <v>2878110</v>
      </c>
      <c r="I311" s="181">
        <v>0</v>
      </c>
      <c r="J311" s="119">
        <f t="shared" si="104"/>
        <v>1</v>
      </c>
    </row>
    <row r="312" spans="1:10" ht="38.25">
      <c r="A312" s="283"/>
      <c r="B312" s="284"/>
      <c r="C312" s="157" t="s">
        <v>355</v>
      </c>
      <c r="D312" s="181">
        <f>SUM(E312:F312)</f>
        <v>70000</v>
      </c>
      <c r="E312" s="181">
        <v>70000</v>
      </c>
      <c r="F312" s="118">
        <v>0</v>
      </c>
      <c r="G312" s="181">
        <f>SUM(H312:I312)</f>
        <v>70000</v>
      </c>
      <c r="H312" s="181">
        <v>70000</v>
      </c>
      <c r="I312" s="181">
        <v>0</v>
      </c>
      <c r="J312" s="119">
        <f t="shared" si="104"/>
        <v>1</v>
      </c>
    </row>
    <row r="313" spans="1:10" ht="38.25">
      <c r="A313" s="283"/>
      <c r="B313" s="284"/>
      <c r="C313" s="157" t="s">
        <v>351</v>
      </c>
      <c r="D313" s="181">
        <f>SUM(E313:F313)</f>
        <v>52378</v>
      </c>
      <c r="E313" s="181">
        <v>0</v>
      </c>
      <c r="F313" s="118">
        <v>52378</v>
      </c>
      <c r="G313" s="181">
        <f>SUM(H313:I313)</f>
        <v>52379</v>
      </c>
      <c r="H313" s="181">
        <v>0</v>
      </c>
      <c r="I313" s="181">
        <v>52379</v>
      </c>
      <c r="J313" s="119">
        <f t="shared" si="104"/>
        <v>1.0000190919851846</v>
      </c>
    </row>
    <row r="314" spans="1:10" s="121" customFormat="1" ht="15">
      <c r="A314" s="283"/>
      <c r="B314" s="174">
        <v>92118</v>
      </c>
      <c r="C314" s="189" t="s">
        <v>356</v>
      </c>
      <c r="D314" s="188">
        <f aca="true" t="shared" si="107" ref="D314:I314">SUM(D315:D316)</f>
        <v>653759</v>
      </c>
      <c r="E314" s="188">
        <f t="shared" si="107"/>
        <v>40216</v>
      </c>
      <c r="F314" s="188">
        <f t="shared" si="107"/>
        <v>613543</v>
      </c>
      <c r="G314" s="188">
        <f t="shared" si="107"/>
        <v>735643</v>
      </c>
      <c r="H314" s="188">
        <f t="shared" si="107"/>
        <v>40216</v>
      </c>
      <c r="I314" s="188">
        <f t="shared" si="107"/>
        <v>695427</v>
      </c>
      <c r="J314" s="114">
        <f>G314/D314</f>
        <v>1.1252510481691265</v>
      </c>
    </row>
    <row r="315" spans="1:10" ht="38.25">
      <c r="A315" s="283"/>
      <c r="B315" s="284"/>
      <c r="C315" s="157" t="s">
        <v>348</v>
      </c>
      <c r="D315" s="181">
        <f>SUM(E315:F315)</f>
        <v>40000</v>
      </c>
      <c r="E315" s="181">
        <v>40000</v>
      </c>
      <c r="F315" s="118">
        <v>0</v>
      </c>
      <c r="G315" s="181">
        <f>SUM(H315:I315)</f>
        <v>40000</v>
      </c>
      <c r="H315" s="181">
        <v>40000</v>
      </c>
      <c r="I315" s="181">
        <v>0</v>
      </c>
      <c r="J315" s="119">
        <f aca="true" t="shared" si="108" ref="J315:J326">G315/D315</f>
        <v>1</v>
      </c>
    </row>
    <row r="316" spans="1:10" ht="38.25">
      <c r="A316" s="283"/>
      <c r="B316" s="284"/>
      <c r="C316" s="157" t="s">
        <v>351</v>
      </c>
      <c r="D316" s="181">
        <f>SUM(E316:F316)</f>
        <v>613759</v>
      </c>
      <c r="E316" s="181">
        <v>216</v>
      </c>
      <c r="F316" s="118">
        <v>613543</v>
      </c>
      <c r="G316" s="181">
        <f>SUM(H316:I316)</f>
        <v>695643</v>
      </c>
      <c r="H316" s="181">
        <v>216</v>
      </c>
      <c r="I316" s="181">
        <v>695427</v>
      </c>
      <c r="J316" s="119">
        <f t="shared" si="108"/>
        <v>1.133413929571705</v>
      </c>
    </row>
    <row r="317" spans="1:10" ht="14.25">
      <c r="A317" s="283"/>
      <c r="B317" s="174">
        <v>92178</v>
      </c>
      <c r="C317" s="189" t="s">
        <v>26</v>
      </c>
      <c r="D317" s="188">
        <f aca="true" t="shared" si="109" ref="D317:I317">SUM(D318:D319)</f>
        <v>567940</v>
      </c>
      <c r="E317" s="188">
        <f t="shared" si="109"/>
        <v>561679</v>
      </c>
      <c r="F317" s="188">
        <f t="shared" si="109"/>
        <v>6261</v>
      </c>
      <c r="G317" s="188">
        <f t="shared" si="109"/>
        <v>565453</v>
      </c>
      <c r="H317" s="188">
        <f t="shared" si="109"/>
        <v>559192</v>
      </c>
      <c r="I317" s="188">
        <f t="shared" si="109"/>
        <v>6261</v>
      </c>
      <c r="J317" s="114">
        <f t="shared" si="108"/>
        <v>0.9956210163045393</v>
      </c>
    </row>
    <row r="318" spans="1:10" s="199" customFormat="1" ht="38.25">
      <c r="A318" s="283"/>
      <c r="B318" s="283"/>
      <c r="C318" s="157" t="s">
        <v>346</v>
      </c>
      <c r="D318" s="181">
        <f>SUM(E318:F318)</f>
        <v>2900</v>
      </c>
      <c r="E318" s="181">
        <v>2900</v>
      </c>
      <c r="F318" s="181">
        <v>0</v>
      </c>
      <c r="G318" s="181">
        <f>SUM(H318:I318)</f>
        <v>414</v>
      </c>
      <c r="H318" s="181">
        <v>414</v>
      </c>
      <c r="I318" s="181">
        <v>0</v>
      </c>
      <c r="J318" s="119">
        <f t="shared" si="108"/>
        <v>0.14275862068965517</v>
      </c>
    </row>
    <row r="319" spans="1:10" ht="38.25">
      <c r="A319" s="283"/>
      <c r="B319" s="283"/>
      <c r="C319" s="157" t="s">
        <v>351</v>
      </c>
      <c r="D319" s="181">
        <f>SUM(E319:F319)</f>
        <v>565040</v>
      </c>
      <c r="E319" s="181">
        <v>558779</v>
      </c>
      <c r="F319" s="118">
        <v>6261</v>
      </c>
      <c r="G319" s="181">
        <f>SUM(H319:I319)</f>
        <v>565039</v>
      </c>
      <c r="H319" s="181">
        <v>558778</v>
      </c>
      <c r="I319" s="181">
        <v>6261</v>
      </c>
      <c r="J319" s="119">
        <f t="shared" si="108"/>
        <v>0.9999982302137902</v>
      </c>
    </row>
    <row r="320" spans="1:10" ht="14.25">
      <c r="A320" s="283"/>
      <c r="B320" s="174">
        <v>92195</v>
      </c>
      <c r="C320" s="189" t="s">
        <v>30</v>
      </c>
      <c r="D320" s="188">
        <f aca="true" t="shared" si="110" ref="D320:I320">SUM(D321:D323)</f>
        <v>140</v>
      </c>
      <c r="E320" s="188">
        <f t="shared" si="110"/>
        <v>22</v>
      </c>
      <c r="F320" s="188">
        <f t="shared" si="110"/>
        <v>118</v>
      </c>
      <c r="G320" s="188">
        <f t="shared" si="110"/>
        <v>218</v>
      </c>
      <c r="H320" s="188">
        <f t="shared" si="110"/>
        <v>100</v>
      </c>
      <c r="I320" s="188">
        <f t="shared" si="110"/>
        <v>118</v>
      </c>
      <c r="J320" s="114">
        <f t="shared" si="108"/>
        <v>1.5571428571428572</v>
      </c>
    </row>
    <row r="321" spans="1:10" s="199" customFormat="1" ht="63.75">
      <c r="A321" s="283"/>
      <c r="B321" s="283"/>
      <c r="C321" s="133" t="s">
        <v>143</v>
      </c>
      <c r="D321" s="181">
        <f>SUM(E321:F321)</f>
        <v>22</v>
      </c>
      <c r="E321" s="181">
        <v>22</v>
      </c>
      <c r="F321" s="181">
        <v>0</v>
      </c>
      <c r="G321" s="181">
        <f>SUM(H321:I321)</f>
        <v>22</v>
      </c>
      <c r="H321" s="181">
        <v>22</v>
      </c>
      <c r="I321" s="181">
        <v>0</v>
      </c>
      <c r="J321" s="119">
        <f t="shared" si="108"/>
        <v>1</v>
      </c>
    </row>
    <row r="322" spans="1:10" s="199" customFormat="1" ht="38.25">
      <c r="A322" s="283"/>
      <c r="B322" s="283"/>
      <c r="C322" s="157" t="s">
        <v>357</v>
      </c>
      <c r="D322" s="181">
        <f>SUM(E322:F322)</f>
        <v>0</v>
      </c>
      <c r="E322" s="181">
        <v>0</v>
      </c>
      <c r="F322" s="181">
        <v>0</v>
      </c>
      <c r="G322" s="181">
        <f>SUM(H322:I322)</f>
        <v>78</v>
      </c>
      <c r="H322" s="181">
        <v>78</v>
      </c>
      <c r="I322" s="181">
        <v>0</v>
      </c>
      <c r="J322" s="119"/>
    </row>
    <row r="323" spans="1:10" ht="51">
      <c r="A323" s="283"/>
      <c r="B323" s="283"/>
      <c r="C323" s="133" t="s">
        <v>142</v>
      </c>
      <c r="D323" s="181">
        <f>SUM(E323:F323)</f>
        <v>118</v>
      </c>
      <c r="E323" s="181">
        <v>0</v>
      </c>
      <c r="F323" s="118">
        <v>118</v>
      </c>
      <c r="G323" s="181">
        <f>SUM(H323:I323)</f>
        <v>118</v>
      </c>
      <c r="H323" s="181">
        <v>0</v>
      </c>
      <c r="I323" s="181">
        <v>118</v>
      </c>
      <c r="J323" s="119">
        <f t="shared" si="108"/>
        <v>1</v>
      </c>
    </row>
    <row r="324" spans="1:10" s="110" customFormat="1" ht="25.5">
      <c r="A324" s="178">
        <v>925</v>
      </c>
      <c r="B324" s="178"/>
      <c r="C324" s="195" t="s">
        <v>358</v>
      </c>
      <c r="D324" s="187">
        <f aca="true" t="shared" si="111" ref="D324:I324">SUM(D325)</f>
        <v>752000</v>
      </c>
      <c r="E324" s="187">
        <f t="shared" si="111"/>
        <v>752000</v>
      </c>
      <c r="F324" s="187">
        <f t="shared" si="111"/>
        <v>0</v>
      </c>
      <c r="G324" s="187">
        <f t="shared" si="111"/>
        <v>751847</v>
      </c>
      <c r="H324" s="187">
        <f t="shared" si="111"/>
        <v>751847</v>
      </c>
      <c r="I324" s="187">
        <f t="shared" si="111"/>
        <v>0</v>
      </c>
      <c r="J324" s="109">
        <f t="shared" si="108"/>
        <v>0.9997965425531915</v>
      </c>
    </row>
    <row r="325" spans="1:10" s="146" customFormat="1" ht="15">
      <c r="A325" s="282"/>
      <c r="B325" s="167">
        <v>92502</v>
      </c>
      <c r="C325" s="168" t="s">
        <v>359</v>
      </c>
      <c r="D325" s="186">
        <f aca="true" t="shared" si="112" ref="D325:I325">SUM(D326:D326)</f>
        <v>752000</v>
      </c>
      <c r="E325" s="186">
        <f t="shared" si="112"/>
        <v>752000</v>
      </c>
      <c r="F325" s="186">
        <f t="shared" si="112"/>
        <v>0</v>
      </c>
      <c r="G325" s="186">
        <f t="shared" si="112"/>
        <v>751847</v>
      </c>
      <c r="H325" s="186">
        <f t="shared" si="112"/>
        <v>751847</v>
      </c>
      <c r="I325" s="186">
        <f t="shared" si="112"/>
        <v>0</v>
      </c>
      <c r="J325" s="147">
        <f t="shared" si="108"/>
        <v>0.9997965425531915</v>
      </c>
    </row>
    <row r="326" spans="1:10" s="172" customFormat="1" ht="25.5">
      <c r="A326" s="282"/>
      <c r="B326" s="185"/>
      <c r="C326" s="140" t="s">
        <v>239</v>
      </c>
      <c r="D326" s="138">
        <f>SUM(E326:F326)</f>
        <v>752000</v>
      </c>
      <c r="E326" s="138">
        <v>752000</v>
      </c>
      <c r="F326" s="138">
        <v>0</v>
      </c>
      <c r="G326" s="138">
        <f>SUM(H326:I326)</f>
        <v>751847</v>
      </c>
      <c r="H326" s="138">
        <v>751847</v>
      </c>
      <c r="I326" s="138">
        <v>0</v>
      </c>
      <c r="J326" s="147">
        <f t="shared" si="108"/>
        <v>0.9997965425531915</v>
      </c>
    </row>
    <row r="327" spans="1:10" s="201" customFormat="1" ht="14.25">
      <c r="A327" s="178">
        <v>926</v>
      </c>
      <c r="B327" s="178"/>
      <c r="C327" s="107" t="s">
        <v>360</v>
      </c>
      <c r="D327" s="108">
        <f aca="true" t="shared" si="113" ref="D327:I327">SUM(D328)</f>
        <v>0</v>
      </c>
      <c r="E327" s="108">
        <f t="shared" si="113"/>
        <v>0</v>
      </c>
      <c r="F327" s="108">
        <f t="shared" si="113"/>
        <v>0</v>
      </c>
      <c r="G327" s="108">
        <f t="shared" si="113"/>
        <v>70525</v>
      </c>
      <c r="H327" s="108">
        <f t="shared" si="113"/>
        <v>70525</v>
      </c>
      <c r="I327" s="108">
        <f t="shared" si="113"/>
        <v>0</v>
      </c>
      <c r="J327" s="200"/>
    </row>
    <row r="328" spans="1:10" s="121" customFormat="1" ht="15">
      <c r="A328" s="283"/>
      <c r="B328" s="174">
        <v>92605</v>
      </c>
      <c r="C328" s="112" t="s">
        <v>361</v>
      </c>
      <c r="D328" s="113">
        <f aca="true" t="shared" si="114" ref="D328:I328">SUM(D329:D330)</f>
        <v>0</v>
      </c>
      <c r="E328" s="113">
        <f t="shared" si="114"/>
        <v>0</v>
      </c>
      <c r="F328" s="113">
        <f t="shared" si="114"/>
        <v>0</v>
      </c>
      <c r="G328" s="113">
        <f t="shared" si="114"/>
        <v>70525</v>
      </c>
      <c r="H328" s="113">
        <f t="shared" si="114"/>
        <v>70525</v>
      </c>
      <c r="I328" s="113">
        <f t="shared" si="114"/>
        <v>0</v>
      </c>
      <c r="J328" s="147"/>
    </row>
    <row r="329" spans="1:10" ht="38.25">
      <c r="A329" s="283"/>
      <c r="B329" s="284"/>
      <c r="C329" s="157" t="s">
        <v>362</v>
      </c>
      <c r="D329" s="118">
        <f>SUM(E329:F329)</f>
        <v>0</v>
      </c>
      <c r="E329" s="118">
        <v>0</v>
      </c>
      <c r="F329" s="118">
        <v>0</v>
      </c>
      <c r="G329" s="118">
        <f>SUM(H329:I329)</f>
        <v>2026</v>
      </c>
      <c r="H329" s="118">
        <v>2026</v>
      </c>
      <c r="I329" s="118">
        <v>0</v>
      </c>
      <c r="J329" s="147"/>
    </row>
    <row r="330" spans="1:10" ht="25.5">
      <c r="A330" s="283"/>
      <c r="B330" s="284"/>
      <c r="C330" s="157" t="s">
        <v>238</v>
      </c>
      <c r="D330" s="118">
        <f>SUM(E330:F330)</f>
        <v>0</v>
      </c>
      <c r="E330" s="181">
        <v>0</v>
      </c>
      <c r="F330" s="181">
        <v>0</v>
      </c>
      <c r="G330" s="118">
        <f>SUM(H330:I330)</f>
        <v>68499</v>
      </c>
      <c r="H330" s="181">
        <v>68499</v>
      </c>
      <c r="I330" s="181">
        <v>0</v>
      </c>
      <c r="J330" s="147"/>
    </row>
    <row r="331" spans="1:10" s="204" customFormat="1" ht="23.25" customHeight="1">
      <c r="A331" s="285" t="s">
        <v>363</v>
      </c>
      <c r="B331" s="285"/>
      <c r="C331" s="285"/>
      <c r="D331" s="202">
        <f aca="true" t="shared" si="115" ref="D331:I331">D327+D324+D298+D285+D278+D253+D233+D219+D216+D189+D170+D163+D160+D134+D130+D126+D111+D99+D72+D68+D55+D50+D10</f>
        <v>949887884</v>
      </c>
      <c r="E331" s="202">
        <f t="shared" si="115"/>
        <v>677537485</v>
      </c>
      <c r="F331" s="202">
        <f t="shared" si="115"/>
        <v>272350399</v>
      </c>
      <c r="G331" s="202">
        <f t="shared" si="115"/>
        <v>929774711</v>
      </c>
      <c r="H331" s="202">
        <f t="shared" si="115"/>
        <v>677067477</v>
      </c>
      <c r="I331" s="202">
        <f t="shared" si="115"/>
        <v>252707234</v>
      </c>
      <c r="J331" s="203">
        <f>G331/D331</f>
        <v>0.9788257400280727</v>
      </c>
    </row>
    <row r="332" spans="1:10" ht="14.25">
      <c r="A332" s="205"/>
      <c r="B332" s="205"/>
      <c r="C332" s="206"/>
      <c r="D332" s="102"/>
      <c r="E332" s="102"/>
      <c r="F332" s="102"/>
      <c r="G332" s="207"/>
      <c r="H332" s="207"/>
      <c r="I332" s="207"/>
      <c r="J332" s="102"/>
    </row>
  </sheetData>
  <sheetProtection/>
  <mergeCells count="88">
    <mergeCell ref="A3:J3"/>
    <mergeCell ref="A6:A8"/>
    <mergeCell ref="B6:B8"/>
    <mergeCell ref="C6:C8"/>
    <mergeCell ref="D6:D8"/>
    <mergeCell ref="E6:F6"/>
    <mergeCell ref="G6:G8"/>
    <mergeCell ref="H6:I6"/>
    <mergeCell ref="J6:J8"/>
    <mergeCell ref="E7:F7"/>
    <mergeCell ref="A69:A71"/>
    <mergeCell ref="B70:B71"/>
    <mergeCell ref="H7:I7"/>
    <mergeCell ref="A11:A49"/>
    <mergeCell ref="B18:B27"/>
    <mergeCell ref="B29:B33"/>
    <mergeCell ref="B35:B39"/>
    <mergeCell ref="B41:B47"/>
    <mergeCell ref="A51:A54"/>
    <mergeCell ref="B52:B54"/>
    <mergeCell ref="A56:A67"/>
    <mergeCell ref="B57:B61"/>
    <mergeCell ref="B63:B65"/>
    <mergeCell ref="A73:A98"/>
    <mergeCell ref="B74:B79"/>
    <mergeCell ref="B81:B83"/>
    <mergeCell ref="B87:B89"/>
    <mergeCell ref="B91:B92"/>
    <mergeCell ref="B94:B95"/>
    <mergeCell ref="B97:B98"/>
    <mergeCell ref="A100:A110"/>
    <mergeCell ref="B101:B110"/>
    <mergeCell ref="A112:A125"/>
    <mergeCell ref="B117:B119"/>
    <mergeCell ref="A127:A129"/>
    <mergeCell ref="B128:B129"/>
    <mergeCell ref="A131:A133"/>
    <mergeCell ref="B132:B133"/>
    <mergeCell ref="A135:A159"/>
    <mergeCell ref="B136:B137"/>
    <mergeCell ref="B139:B140"/>
    <mergeCell ref="B142:B143"/>
    <mergeCell ref="B145:B146"/>
    <mergeCell ref="B148:B149"/>
    <mergeCell ref="B151:B155"/>
    <mergeCell ref="B157:B159"/>
    <mergeCell ref="A161:A162"/>
    <mergeCell ref="A164:A169"/>
    <mergeCell ref="B165:B166"/>
    <mergeCell ref="B168:B169"/>
    <mergeCell ref="A171:A188"/>
    <mergeCell ref="B174:B175"/>
    <mergeCell ref="B183:B185"/>
    <mergeCell ref="B187:B188"/>
    <mergeCell ref="A190:A215"/>
    <mergeCell ref="B193:B195"/>
    <mergeCell ref="B199:B200"/>
    <mergeCell ref="B202:B207"/>
    <mergeCell ref="B209:B210"/>
    <mergeCell ref="B212:B215"/>
    <mergeCell ref="A217:A218"/>
    <mergeCell ref="A220:A232"/>
    <mergeCell ref="B221:B223"/>
    <mergeCell ref="B229:B230"/>
    <mergeCell ref="A234:A252"/>
    <mergeCell ref="B237:B238"/>
    <mergeCell ref="B240:B242"/>
    <mergeCell ref="B246:B247"/>
    <mergeCell ref="B249:B252"/>
    <mergeCell ref="A254:A277"/>
    <mergeCell ref="B255:B258"/>
    <mergeCell ref="B262:B273"/>
    <mergeCell ref="B275:B277"/>
    <mergeCell ref="A279:A284"/>
    <mergeCell ref="B280:B281"/>
    <mergeCell ref="B283:B284"/>
    <mergeCell ref="A325:A326"/>
    <mergeCell ref="A328:A330"/>
    <mergeCell ref="B329:B330"/>
    <mergeCell ref="A331:C331"/>
    <mergeCell ref="A286:A297"/>
    <mergeCell ref="B287:B289"/>
    <mergeCell ref="A299:A323"/>
    <mergeCell ref="B306:B307"/>
    <mergeCell ref="B311:B313"/>
    <mergeCell ref="B315:B316"/>
    <mergeCell ref="B318:B319"/>
    <mergeCell ref="B321:B323"/>
  </mergeCells>
  <printOptions horizontalCentered="1"/>
  <pageMargins left="0.11811023622047245" right="0.11811023622047245" top="0.9055118110236221" bottom="0.31496062992125984" header="0.7086614173228347" footer="0.31496062992125984"/>
  <pageSetup horizontalDpi="600" verticalDpi="600" orientation="landscape" paperSize="9" scale="75" r:id="rId1"/>
  <headerFooter scaleWithDoc="0" alignWithMargins="0">
    <oddFooter>&amp;CStrona &amp;P z &amp;N</oddFooter>
  </headerFooter>
  <rowBreaks count="6" manualBreakCount="6">
    <brk id="54" max="9" man="1"/>
    <brk id="72" max="9" man="1"/>
    <brk id="118" max="9" man="1"/>
    <brk id="157" max="9" man="1"/>
    <brk id="256" max="9" man="1"/>
    <brk id="3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1"/>
  <sheetViews>
    <sheetView tabSelected="1" view="pageBreakPreview" zoomScale="70" zoomScaleNormal="110" zoomScaleSheetLayoutView="70" zoomScalePageLayoutView="0" workbookViewId="0" topLeftCell="A1">
      <pane xSplit="3" ySplit="7" topLeftCell="D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.69921875" style="5" bestFit="1" customWidth="1"/>
    <col min="2" max="2" width="6" style="5" bestFit="1" customWidth="1"/>
    <col min="3" max="3" width="11.69921875" style="5" customWidth="1"/>
    <col min="4" max="4" width="10.19921875" style="5" customWidth="1"/>
    <col min="5" max="5" width="10.69921875" style="5" customWidth="1"/>
    <col min="6" max="6" width="10.5" style="5" customWidth="1"/>
    <col min="7" max="7" width="10.09765625" style="5" customWidth="1"/>
    <col min="8" max="8" width="11" style="5" customWidth="1"/>
    <col min="9" max="9" width="10.5" style="5" customWidth="1"/>
    <col min="10" max="10" width="9.09765625" style="5" customWidth="1"/>
    <col min="11" max="11" width="9.8984375" style="5" customWidth="1"/>
    <col min="12" max="12" width="7" style="5" customWidth="1"/>
    <col min="13" max="13" width="8.8984375" style="5" bestFit="1" customWidth="1"/>
    <col min="14" max="14" width="11.09765625" style="5" customWidth="1"/>
    <col min="15" max="15" width="10.8984375" style="5" customWidth="1"/>
    <col min="16" max="16" width="10.09765625" style="5" bestFit="1" customWidth="1"/>
    <col min="17" max="17" width="9.59765625" style="5" customWidth="1"/>
    <col min="18" max="18" width="9.3984375" style="5" customWidth="1"/>
    <col min="19" max="19" width="8.19921875" style="5" customWidth="1"/>
    <col min="20" max="16384" width="9" style="5" customWidth="1"/>
  </cols>
  <sheetData>
    <row r="1" spans="1:18" ht="40.5" customHeight="1">
      <c r="A1" s="335" t="s">
        <v>376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18" ht="16.5" thickBo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6" t="s">
        <v>0</v>
      </c>
      <c r="R2" s="336"/>
    </row>
    <row r="3" spans="1:19" ht="12.75">
      <c r="A3" s="337" t="s">
        <v>1</v>
      </c>
      <c r="B3" s="339" t="s">
        <v>2</v>
      </c>
      <c r="C3" s="341" t="s">
        <v>16</v>
      </c>
      <c r="D3" s="344" t="s">
        <v>377</v>
      </c>
      <c r="E3" s="345" t="s">
        <v>39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30" t="s">
        <v>378</v>
      </c>
    </row>
    <row r="4" spans="1:19" ht="12.75">
      <c r="A4" s="338"/>
      <c r="B4" s="340"/>
      <c r="C4" s="342"/>
      <c r="D4" s="340"/>
      <c r="E4" s="333" t="s">
        <v>379</v>
      </c>
      <c r="F4" s="323" t="s">
        <v>41</v>
      </c>
      <c r="G4" s="323"/>
      <c r="H4" s="323"/>
      <c r="I4" s="323"/>
      <c r="J4" s="323"/>
      <c r="K4" s="323"/>
      <c r="L4" s="323"/>
      <c r="M4" s="323"/>
      <c r="N4" s="333" t="s">
        <v>380</v>
      </c>
      <c r="O4" s="323" t="s">
        <v>41</v>
      </c>
      <c r="P4" s="323"/>
      <c r="Q4" s="323"/>
      <c r="R4" s="323"/>
      <c r="S4" s="331"/>
    </row>
    <row r="5" spans="1:19" ht="16.5" customHeight="1">
      <c r="A5" s="338"/>
      <c r="B5" s="340"/>
      <c r="C5" s="342"/>
      <c r="D5" s="340"/>
      <c r="E5" s="334"/>
      <c r="F5" s="322" t="s">
        <v>381</v>
      </c>
      <c r="G5" s="323" t="s">
        <v>44</v>
      </c>
      <c r="H5" s="323"/>
      <c r="I5" s="322" t="s">
        <v>382</v>
      </c>
      <c r="J5" s="322" t="s">
        <v>383</v>
      </c>
      <c r="K5" s="322" t="s">
        <v>384</v>
      </c>
      <c r="L5" s="322" t="s">
        <v>385</v>
      </c>
      <c r="M5" s="322" t="s">
        <v>386</v>
      </c>
      <c r="N5" s="334"/>
      <c r="O5" s="322" t="s">
        <v>387</v>
      </c>
      <c r="P5" s="221" t="s">
        <v>44</v>
      </c>
      <c r="Q5" s="322" t="s">
        <v>388</v>
      </c>
      <c r="R5" s="322" t="s">
        <v>389</v>
      </c>
      <c r="S5" s="331"/>
    </row>
    <row r="6" spans="1:19" ht="70.5" customHeight="1">
      <c r="A6" s="338"/>
      <c r="B6" s="340"/>
      <c r="C6" s="343"/>
      <c r="D6" s="340"/>
      <c r="E6" s="334"/>
      <c r="F6" s="323"/>
      <c r="G6" s="221" t="s">
        <v>390</v>
      </c>
      <c r="H6" s="221" t="s">
        <v>391</v>
      </c>
      <c r="I6" s="322"/>
      <c r="J6" s="322"/>
      <c r="K6" s="322"/>
      <c r="L6" s="322"/>
      <c r="M6" s="322"/>
      <c r="N6" s="334"/>
      <c r="O6" s="323"/>
      <c r="P6" s="221" t="s">
        <v>392</v>
      </c>
      <c r="Q6" s="323"/>
      <c r="R6" s="323"/>
      <c r="S6" s="332"/>
    </row>
    <row r="7" spans="1:19" ht="12" customHeight="1">
      <c r="A7" s="222">
        <v>1</v>
      </c>
      <c r="B7" s="223">
        <v>2</v>
      </c>
      <c r="C7" s="224">
        <v>3</v>
      </c>
      <c r="D7" s="223">
        <v>4</v>
      </c>
      <c r="E7" s="223">
        <v>5</v>
      </c>
      <c r="F7" s="223">
        <v>6</v>
      </c>
      <c r="G7" s="221">
        <v>7</v>
      </c>
      <c r="H7" s="221">
        <v>8</v>
      </c>
      <c r="I7" s="221">
        <v>9</v>
      </c>
      <c r="J7" s="221">
        <v>10</v>
      </c>
      <c r="K7" s="221">
        <v>11</v>
      </c>
      <c r="L7" s="221">
        <v>12</v>
      </c>
      <c r="M7" s="221">
        <v>13</v>
      </c>
      <c r="N7" s="223">
        <v>14</v>
      </c>
      <c r="O7" s="223">
        <v>15</v>
      </c>
      <c r="P7" s="221">
        <v>16</v>
      </c>
      <c r="Q7" s="223">
        <v>17</v>
      </c>
      <c r="R7" s="223">
        <v>18</v>
      </c>
      <c r="S7" s="225">
        <v>19</v>
      </c>
    </row>
    <row r="8" spans="1:19" s="230" customFormat="1" ht="12.75">
      <c r="A8" s="226" t="s">
        <v>12</v>
      </c>
      <c r="B8" s="227"/>
      <c r="C8" s="228">
        <f aca="true" t="shared" si="0" ref="C8:R8">SUM(C9:C17)</f>
        <v>130650493</v>
      </c>
      <c r="D8" s="228">
        <f t="shared" si="0"/>
        <v>128518030</v>
      </c>
      <c r="E8" s="228">
        <f t="shared" si="0"/>
        <v>65186782</v>
      </c>
      <c r="F8" s="228">
        <f t="shared" si="0"/>
        <v>37656725</v>
      </c>
      <c r="G8" s="228">
        <f t="shared" si="0"/>
        <v>16401839</v>
      </c>
      <c r="H8" s="228">
        <f t="shared" si="0"/>
        <v>21254886</v>
      </c>
      <c r="I8" s="228">
        <f t="shared" si="0"/>
        <v>3708594</v>
      </c>
      <c r="J8" s="228">
        <f t="shared" si="0"/>
        <v>52819</v>
      </c>
      <c r="K8" s="228">
        <f t="shared" si="0"/>
        <v>23768644</v>
      </c>
      <c r="L8" s="228">
        <f t="shared" si="0"/>
        <v>0</v>
      </c>
      <c r="M8" s="228">
        <f t="shared" si="0"/>
        <v>0</v>
      </c>
      <c r="N8" s="228">
        <f t="shared" si="0"/>
        <v>63331248</v>
      </c>
      <c r="O8" s="228">
        <f t="shared" si="0"/>
        <v>63331248</v>
      </c>
      <c r="P8" s="228">
        <f t="shared" si="0"/>
        <v>56877906</v>
      </c>
      <c r="Q8" s="228">
        <f t="shared" si="0"/>
        <v>0</v>
      </c>
      <c r="R8" s="228">
        <f t="shared" si="0"/>
        <v>0</v>
      </c>
      <c r="S8" s="229">
        <f>D8/C8</f>
        <v>0.9836781098101176</v>
      </c>
    </row>
    <row r="9" spans="1:19" s="235" customFormat="1" ht="12.75">
      <c r="A9" s="324"/>
      <c r="B9" s="231" t="s">
        <v>96</v>
      </c>
      <c r="C9" s="232">
        <v>10764035</v>
      </c>
      <c r="D9" s="233">
        <f aca="true" t="shared" si="1" ref="D9:D17">SUM(E9,N9)</f>
        <v>10152289</v>
      </c>
      <c r="E9" s="233">
        <f aca="true" t="shared" si="2" ref="E9:E17">SUM(F9,M9,L9,K9,J9,I9)</f>
        <v>9945025</v>
      </c>
      <c r="F9" s="233">
        <f aca="true" t="shared" si="3" ref="F9:F17">SUM(G9:H9)</f>
        <v>9905638</v>
      </c>
      <c r="G9" s="232">
        <v>7254697</v>
      </c>
      <c r="H9" s="232">
        <v>2650941</v>
      </c>
      <c r="I9" s="232"/>
      <c r="J9" s="232">
        <v>39387</v>
      </c>
      <c r="K9" s="232"/>
      <c r="L9" s="232"/>
      <c r="M9" s="232"/>
      <c r="N9" s="233">
        <f aca="true" t="shared" si="4" ref="N9:N17">SUM(O9,Q9,R9)</f>
        <v>207264</v>
      </c>
      <c r="O9" s="232">
        <v>207264</v>
      </c>
      <c r="P9" s="232"/>
      <c r="Q9" s="232"/>
      <c r="R9" s="232"/>
      <c r="S9" s="234">
        <f aca="true" t="shared" si="5" ref="S9:S72">D9/C9</f>
        <v>0.9431675946798761</v>
      </c>
    </row>
    <row r="10" spans="1:19" ht="12.75">
      <c r="A10" s="325"/>
      <c r="B10" s="236" t="s">
        <v>19</v>
      </c>
      <c r="C10" s="237">
        <v>20000</v>
      </c>
      <c r="D10" s="233">
        <f t="shared" si="1"/>
        <v>20000</v>
      </c>
      <c r="E10" s="233">
        <f t="shared" si="2"/>
        <v>20000</v>
      </c>
      <c r="F10" s="233">
        <f t="shared" si="3"/>
        <v>20000</v>
      </c>
      <c r="G10" s="233"/>
      <c r="H10" s="233">
        <v>20000</v>
      </c>
      <c r="I10" s="233"/>
      <c r="J10" s="233"/>
      <c r="K10" s="233"/>
      <c r="L10" s="233"/>
      <c r="M10" s="233"/>
      <c r="N10" s="233">
        <f t="shared" si="4"/>
        <v>0</v>
      </c>
      <c r="O10" s="233"/>
      <c r="P10" s="233"/>
      <c r="Q10" s="233"/>
      <c r="R10" s="233"/>
      <c r="S10" s="234">
        <f t="shared" si="5"/>
        <v>1</v>
      </c>
    </row>
    <row r="11" spans="1:19" ht="12.75">
      <c r="A11" s="325"/>
      <c r="B11" s="236" t="s">
        <v>100</v>
      </c>
      <c r="C11" s="237">
        <v>12105887</v>
      </c>
      <c r="D11" s="233">
        <f t="shared" si="1"/>
        <v>12082779</v>
      </c>
      <c r="E11" s="233">
        <f t="shared" si="2"/>
        <v>10780798</v>
      </c>
      <c r="F11" s="233">
        <f t="shared" si="3"/>
        <v>10766868</v>
      </c>
      <c r="G11" s="233">
        <v>9134142</v>
      </c>
      <c r="H11" s="233">
        <v>1632726</v>
      </c>
      <c r="I11" s="233"/>
      <c r="J11" s="233">
        <v>13432</v>
      </c>
      <c r="K11" s="233">
        <v>498</v>
      </c>
      <c r="L11" s="233"/>
      <c r="M11" s="233"/>
      <c r="N11" s="233">
        <f t="shared" si="4"/>
        <v>1301981</v>
      </c>
      <c r="O11" s="233">
        <v>1301981</v>
      </c>
      <c r="P11" s="233">
        <v>1239830</v>
      </c>
      <c r="Q11" s="233"/>
      <c r="R11" s="233"/>
      <c r="S11" s="234">
        <f t="shared" si="5"/>
        <v>0.9980911766316669</v>
      </c>
    </row>
    <row r="12" spans="1:19" ht="12.75">
      <c r="A12" s="325"/>
      <c r="B12" s="236" t="s">
        <v>21</v>
      </c>
      <c r="C12" s="237">
        <v>42924448</v>
      </c>
      <c r="D12" s="233">
        <f t="shared" si="1"/>
        <v>42855147</v>
      </c>
      <c r="E12" s="233">
        <f t="shared" si="2"/>
        <v>16353087</v>
      </c>
      <c r="F12" s="233">
        <f t="shared" si="3"/>
        <v>16353087</v>
      </c>
      <c r="G12" s="233">
        <v>13000</v>
      </c>
      <c r="H12" s="233">
        <v>16340087</v>
      </c>
      <c r="I12" s="233"/>
      <c r="J12" s="233"/>
      <c r="K12" s="233"/>
      <c r="L12" s="233"/>
      <c r="M12" s="233"/>
      <c r="N12" s="233">
        <f t="shared" si="4"/>
        <v>26502060</v>
      </c>
      <c r="O12" s="233">
        <v>26502060</v>
      </c>
      <c r="P12" s="233">
        <v>25799107</v>
      </c>
      <c r="Q12" s="233"/>
      <c r="R12" s="233"/>
      <c r="S12" s="234">
        <f t="shared" si="5"/>
        <v>0.998385512144501</v>
      </c>
    </row>
    <row r="13" spans="1:19" ht="12.75">
      <c r="A13" s="325"/>
      <c r="B13" s="236" t="s">
        <v>393</v>
      </c>
      <c r="C13" s="237">
        <v>450005</v>
      </c>
      <c r="D13" s="233">
        <f t="shared" si="1"/>
        <v>441005</v>
      </c>
      <c r="E13" s="233">
        <f t="shared" si="2"/>
        <v>441005</v>
      </c>
      <c r="F13" s="233">
        <f t="shared" si="3"/>
        <v>0</v>
      </c>
      <c r="G13" s="233"/>
      <c r="H13" s="233"/>
      <c r="I13" s="233">
        <v>441005</v>
      </c>
      <c r="J13" s="233"/>
      <c r="K13" s="233"/>
      <c r="L13" s="233"/>
      <c r="M13" s="233"/>
      <c r="N13" s="233">
        <f t="shared" si="4"/>
        <v>0</v>
      </c>
      <c r="O13" s="233"/>
      <c r="P13" s="233"/>
      <c r="Q13" s="233"/>
      <c r="R13" s="233"/>
      <c r="S13" s="234">
        <f t="shared" si="5"/>
        <v>0.9800002222197531</v>
      </c>
    </row>
    <row r="14" spans="1:19" ht="12.75">
      <c r="A14" s="325"/>
      <c r="B14" s="236" t="s">
        <v>23</v>
      </c>
      <c r="C14" s="237">
        <v>5166000</v>
      </c>
      <c r="D14" s="233">
        <f t="shared" si="1"/>
        <v>4220952</v>
      </c>
      <c r="E14" s="233">
        <f t="shared" si="2"/>
        <v>4194802</v>
      </c>
      <c r="F14" s="233">
        <f t="shared" si="3"/>
        <v>0</v>
      </c>
      <c r="G14" s="233"/>
      <c r="H14" s="233">
        <v>0</v>
      </c>
      <c r="I14" s="233">
        <v>0</v>
      </c>
      <c r="J14" s="233"/>
      <c r="K14" s="233">
        <v>4194802</v>
      </c>
      <c r="L14" s="233"/>
      <c r="M14" s="233"/>
      <c r="N14" s="233">
        <f t="shared" si="4"/>
        <v>26150</v>
      </c>
      <c r="O14" s="233">
        <v>26150</v>
      </c>
      <c r="P14" s="233">
        <v>26150</v>
      </c>
      <c r="Q14" s="233"/>
      <c r="R14" s="233"/>
      <c r="S14" s="234">
        <f t="shared" si="5"/>
        <v>0.8170638792102207</v>
      </c>
    </row>
    <row r="15" spans="1:19" ht="12.75">
      <c r="A15" s="325"/>
      <c r="B15" s="236" t="s">
        <v>118</v>
      </c>
      <c r="C15" s="237">
        <v>5623000</v>
      </c>
      <c r="D15" s="233">
        <f t="shared" si="1"/>
        <v>5246555</v>
      </c>
      <c r="E15" s="233">
        <f t="shared" si="2"/>
        <v>3375091</v>
      </c>
      <c r="F15" s="233">
        <f t="shared" si="3"/>
        <v>107502</v>
      </c>
      <c r="G15" s="233"/>
      <c r="H15" s="233">
        <v>107502</v>
      </c>
      <c r="I15" s="233">
        <v>3267589</v>
      </c>
      <c r="J15" s="233"/>
      <c r="K15" s="233"/>
      <c r="L15" s="233"/>
      <c r="M15" s="233"/>
      <c r="N15" s="233">
        <f t="shared" si="4"/>
        <v>1871464</v>
      </c>
      <c r="O15" s="233">
        <v>1871464</v>
      </c>
      <c r="P15" s="233"/>
      <c r="Q15" s="233"/>
      <c r="R15" s="233"/>
      <c r="S15" s="234">
        <f t="shared" si="5"/>
        <v>0.9330526409390005</v>
      </c>
    </row>
    <row r="16" spans="1:19" ht="12.75">
      <c r="A16" s="325"/>
      <c r="B16" s="236" t="s">
        <v>25</v>
      </c>
      <c r="C16" s="237">
        <v>53312050</v>
      </c>
      <c r="D16" s="233">
        <f t="shared" si="1"/>
        <v>53228199</v>
      </c>
      <c r="E16" s="233">
        <f t="shared" si="2"/>
        <v>19805870</v>
      </c>
      <c r="F16" s="233">
        <f t="shared" si="3"/>
        <v>232526</v>
      </c>
      <c r="G16" s="233"/>
      <c r="H16" s="233">
        <v>232526</v>
      </c>
      <c r="I16" s="233"/>
      <c r="J16" s="233"/>
      <c r="K16" s="233">
        <v>19573344</v>
      </c>
      <c r="L16" s="233"/>
      <c r="M16" s="233"/>
      <c r="N16" s="233">
        <f t="shared" si="4"/>
        <v>33422329</v>
      </c>
      <c r="O16" s="233">
        <v>33422329</v>
      </c>
      <c r="P16" s="233">
        <v>29812819</v>
      </c>
      <c r="Q16" s="233"/>
      <c r="R16" s="233"/>
      <c r="S16" s="234">
        <f t="shared" si="5"/>
        <v>0.9984271660909682</v>
      </c>
    </row>
    <row r="17" spans="1:19" ht="12.75">
      <c r="A17" s="326"/>
      <c r="B17" s="236" t="s">
        <v>54</v>
      </c>
      <c r="C17" s="237">
        <v>285068</v>
      </c>
      <c r="D17" s="233">
        <f t="shared" si="1"/>
        <v>271104</v>
      </c>
      <c r="E17" s="233">
        <f t="shared" si="2"/>
        <v>271104</v>
      </c>
      <c r="F17" s="233">
        <f t="shared" si="3"/>
        <v>271104</v>
      </c>
      <c r="G17" s="233"/>
      <c r="H17" s="233">
        <v>271104</v>
      </c>
      <c r="I17" s="233"/>
      <c r="J17" s="233"/>
      <c r="K17" s="233"/>
      <c r="L17" s="233"/>
      <c r="M17" s="233"/>
      <c r="N17" s="233">
        <f t="shared" si="4"/>
        <v>0</v>
      </c>
      <c r="O17" s="233"/>
      <c r="P17" s="233"/>
      <c r="Q17" s="233"/>
      <c r="R17" s="233"/>
      <c r="S17" s="234">
        <f t="shared" si="5"/>
        <v>0.9510151963741984</v>
      </c>
    </row>
    <row r="18" spans="1:19" s="230" customFormat="1" ht="12.75">
      <c r="A18" s="226" t="s">
        <v>129</v>
      </c>
      <c r="B18" s="227"/>
      <c r="C18" s="228">
        <f aca="true" t="shared" si="6" ref="C18:R18">SUM(C19)</f>
        <v>484200</v>
      </c>
      <c r="D18" s="228">
        <f t="shared" si="6"/>
        <v>199444</v>
      </c>
      <c r="E18" s="228">
        <f t="shared" si="6"/>
        <v>199444</v>
      </c>
      <c r="F18" s="228">
        <f t="shared" si="6"/>
        <v>0</v>
      </c>
      <c r="G18" s="228">
        <f t="shared" si="6"/>
        <v>0</v>
      </c>
      <c r="H18" s="228">
        <f t="shared" si="6"/>
        <v>0</v>
      </c>
      <c r="I18" s="228">
        <f t="shared" si="6"/>
        <v>0</v>
      </c>
      <c r="J18" s="228">
        <f t="shared" si="6"/>
        <v>0</v>
      </c>
      <c r="K18" s="228">
        <f t="shared" si="6"/>
        <v>199444</v>
      </c>
      <c r="L18" s="228">
        <f t="shared" si="6"/>
        <v>0</v>
      </c>
      <c r="M18" s="228">
        <f t="shared" si="6"/>
        <v>0</v>
      </c>
      <c r="N18" s="228">
        <f t="shared" si="6"/>
        <v>0</v>
      </c>
      <c r="O18" s="228">
        <f t="shared" si="6"/>
        <v>0</v>
      </c>
      <c r="P18" s="228">
        <f t="shared" si="6"/>
        <v>0</v>
      </c>
      <c r="Q18" s="228">
        <f t="shared" si="6"/>
        <v>0</v>
      </c>
      <c r="R18" s="228">
        <f t="shared" si="6"/>
        <v>0</v>
      </c>
      <c r="S18" s="229">
        <f t="shared" si="5"/>
        <v>0.41190417182982236</v>
      </c>
    </row>
    <row r="19" spans="1:19" ht="12.75">
      <c r="A19" s="238"/>
      <c r="B19" s="236" t="s">
        <v>131</v>
      </c>
      <c r="C19" s="237">
        <v>484200</v>
      </c>
      <c r="D19" s="233">
        <f>SUM(E19,N19)</f>
        <v>199444</v>
      </c>
      <c r="E19" s="233">
        <f>SUM(F19,M19,L19,K19,J19,I19)</f>
        <v>199444</v>
      </c>
      <c r="F19" s="233">
        <f>SUM(G19:H19)</f>
        <v>0</v>
      </c>
      <c r="G19" s="233"/>
      <c r="H19" s="233">
        <v>0</v>
      </c>
      <c r="I19" s="233"/>
      <c r="J19" s="233"/>
      <c r="K19" s="233">
        <f>205195-5751</f>
        <v>199444</v>
      </c>
      <c r="L19" s="233"/>
      <c r="M19" s="233"/>
      <c r="N19" s="233">
        <f>SUM(O19,Q19,R19)</f>
        <v>0</v>
      </c>
      <c r="O19" s="233"/>
      <c r="P19" s="233"/>
      <c r="Q19" s="233"/>
      <c r="R19" s="233"/>
      <c r="S19" s="234">
        <f t="shared" si="5"/>
        <v>0.41190417182982236</v>
      </c>
    </row>
    <row r="20" spans="1:19" s="230" customFormat="1" ht="12.75">
      <c r="A20" s="226" t="s">
        <v>136</v>
      </c>
      <c r="B20" s="227"/>
      <c r="C20" s="228">
        <f>SUM(C21:C23)</f>
        <v>52896593</v>
      </c>
      <c r="D20" s="228">
        <f aca="true" t="shared" si="7" ref="D20:R20">SUM(D21:D23)</f>
        <v>39038494</v>
      </c>
      <c r="E20" s="228">
        <f t="shared" si="7"/>
        <v>14592775</v>
      </c>
      <c r="F20" s="228">
        <f t="shared" si="7"/>
        <v>98992</v>
      </c>
      <c r="G20" s="228">
        <f t="shared" si="7"/>
        <v>0</v>
      </c>
      <c r="H20" s="228">
        <f t="shared" si="7"/>
        <v>98992</v>
      </c>
      <c r="I20" s="228">
        <f t="shared" si="7"/>
        <v>13713105</v>
      </c>
      <c r="J20" s="228">
        <f t="shared" si="7"/>
        <v>0</v>
      </c>
      <c r="K20" s="228">
        <f t="shared" si="7"/>
        <v>780678</v>
      </c>
      <c r="L20" s="228">
        <f t="shared" si="7"/>
        <v>0</v>
      </c>
      <c r="M20" s="228">
        <f t="shared" si="7"/>
        <v>0</v>
      </c>
      <c r="N20" s="228">
        <f t="shared" si="7"/>
        <v>24445719</v>
      </c>
      <c r="O20" s="228">
        <f t="shared" si="7"/>
        <v>24445719</v>
      </c>
      <c r="P20" s="228">
        <f t="shared" si="7"/>
        <v>0</v>
      </c>
      <c r="Q20" s="228">
        <f t="shared" si="7"/>
        <v>0</v>
      </c>
      <c r="R20" s="228">
        <f t="shared" si="7"/>
        <v>0</v>
      </c>
      <c r="S20" s="229">
        <f t="shared" si="5"/>
        <v>0.7380152820050244</v>
      </c>
    </row>
    <row r="21" spans="1:19" s="230" customFormat="1" ht="12.75">
      <c r="A21" s="327"/>
      <c r="B21" s="239" t="s">
        <v>138</v>
      </c>
      <c r="C21" s="240">
        <v>41793241</v>
      </c>
      <c r="D21" s="233">
        <f>SUM(E21,N21)</f>
        <v>29483961</v>
      </c>
      <c r="E21" s="233">
        <f>SUM(F21,M21,L21,K21,J21,I21)</f>
        <v>5039186</v>
      </c>
      <c r="F21" s="233">
        <f>SUM(G21:H21)</f>
        <v>93460</v>
      </c>
      <c r="G21" s="240"/>
      <c r="H21" s="240">
        <v>93460</v>
      </c>
      <c r="I21" s="240">
        <v>4945726</v>
      </c>
      <c r="J21" s="240"/>
      <c r="K21" s="240"/>
      <c r="L21" s="240"/>
      <c r="M21" s="240"/>
      <c r="N21" s="233">
        <f>SUM(O21,Q21,R21)</f>
        <v>24444775</v>
      </c>
      <c r="O21" s="240">
        <v>24444775</v>
      </c>
      <c r="P21" s="240"/>
      <c r="Q21" s="240"/>
      <c r="R21" s="240"/>
      <c r="S21" s="234">
        <f t="shared" si="5"/>
        <v>0.7054719924688301</v>
      </c>
    </row>
    <row r="22" spans="1:19" s="230" customFormat="1" ht="12.75">
      <c r="A22" s="328"/>
      <c r="B22" s="239" t="s">
        <v>145</v>
      </c>
      <c r="C22" s="240">
        <v>10086944</v>
      </c>
      <c r="D22" s="233">
        <f>SUM(E22,N22)</f>
        <v>8773855</v>
      </c>
      <c r="E22" s="233">
        <f>SUM(F22,M22,L22,K22,J22,I22)</f>
        <v>8772911</v>
      </c>
      <c r="F22" s="233">
        <f>SUM(G22:H22)</f>
        <v>5532</v>
      </c>
      <c r="G22" s="240"/>
      <c r="H22" s="240">
        <v>5532</v>
      </c>
      <c r="I22" s="240">
        <v>8767379</v>
      </c>
      <c r="J22" s="240"/>
      <c r="K22" s="240"/>
      <c r="L22" s="240"/>
      <c r="M22" s="240"/>
      <c r="N22" s="233">
        <f>SUM(O22,Q22,R22)</f>
        <v>944</v>
      </c>
      <c r="O22" s="240">
        <v>944</v>
      </c>
      <c r="P22" s="240"/>
      <c r="Q22" s="240"/>
      <c r="R22" s="240"/>
      <c r="S22" s="234">
        <f t="shared" si="5"/>
        <v>0.869822911676718</v>
      </c>
    </row>
    <row r="23" spans="1:19" ht="12.75">
      <c r="A23" s="329"/>
      <c r="B23" s="236" t="s">
        <v>147</v>
      </c>
      <c r="C23" s="237">
        <v>1016408</v>
      </c>
      <c r="D23" s="233">
        <f>SUM(E23,N23)</f>
        <v>780678</v>
      </c>
      <c r="E23" s="233">
        <f>SUM(F23,M23,L23,K23,J23,I23)</f>
        <v>780678</v>
      </c>
      <c r="F23" s="233">
        <f>SUM(G23:H23)</f>
        <v>0</v>
      </c>
      <c r="G23" s="233"/>
      <c r="H23" s="233"/>
      <c r="I23" s="233"/>
      <c r="J23" s="233"/>
      <c r="K23" s="233">
        <v>780678</v>
      </c>
      <c r="L23" s="233"/>
      <c r="M23" s="233"/>
      <c r="N23" s="233">
        <f>SUM(O23,Q23,R23)</f>
        <v>0</v>
      </c>
      <c r="O23" s="233"/>
      <c r="P23" s="233"/>
      <c r="Q23" s="233"/>
      <c r="R23" s="233"/>
      <c r="S23" s="234">
        <f t="shared" si="5"/>
        <v>0.7680754185327152</v>
      </c>
    </row>
    <row r="24" spans="1:19" s="230" customFormat="1" ht="12.75">
      <c r="A24" s="241" t="s">
        <v>394</v>
      </c>
      <c r="B24" s="227"/>
      <c r="C24" s="242">
        <f>SUM(C25:C26)</f>
        <v>183975</v>
      </c>
      <c r="D24" s="242">
        <f>SUM(D25:D26)</f>
        <v>142615</v>
      </c>
      <c r="E24" s="242">
        <f aca="true" t="shared" si="8" ref="E24:R24">SUM(E25:E26)</f>
        <v>0</v>
      </c>
      <c r="F24" s="242">
        <f t="shared" si="8"/>
        <v>0</v>
      </c>
      <c r="G24" s="242">
        <f t="shared" si="8"/>
        <v>0</v>
      </c>
      <c r="H24" s="242">
        <f t="shared" si="8"/>
        <v>0</v>
      </c>
      <c r="I24" s="242">
        <f t="shared" si="8"/>
        <v>0</v>
      </c>
      <c r="J24" s="242">
        <f t="shared" si="8"/>
        <v>0</v>
      </c>
      <c r="K24" s="242">
        <f t="shared" si="8"/>
        <v>0</v>
      </c>
      <c r="L24" s="242">
        <f t="shared" si="8"/>
        <v>0</v>
      </c>
      <c r="M24" s="242">
        <f t="shared" si="8"/>
        <v>0</v>
      </c>
      <c r="N24" s="242">
        <f t="shared" si="8"/>
        <v>142615</v>
      </c>
      <c r="O24" s="242">
        <f t="shared" si="8"/>
        <v>142615</v>
      </c>
      <c r="P24" s="242">
        <f t="shared" si="8"/>
        <v>0</v>
      </c>
      <c r="Q24" s="242">
        <f t="shared" si="8"/>
        <v>0</v>
      </c>
      <c r="R24" s="242">
        <f t="shared" si="8"/>
        <v>0</v>
      </c>
      <c r="S24" s="229">
        <f t="shared" si="5"/>
        <v>0.775186846038864</v>
      </c>
    </row>
    <row r="25" spans="1:19" ht="12.75">
      <c r="A25" s="327"/>
      <c r="B25" s="236" t="s">
        <v>395</v>
      </c>
      <c r="C25" s="237">
        <v>112662</v>
      </c>
      <c r="D25" s="233">
        <f>SUM(E25,N25)</f>
        <v>71303</v>
      </c>
      <c r="E25" s="233">
        <f>SUM(F25,M25,L25,K25,J25,I25)</f>
        <v>0</v>
      </c>
      <c r="F25" s="233">
        <f>SUM(G25:H25)</f>
        <v>0</v>
      </c>
      <c r="G25" s="233"/>
      <c r="H25" s="233"/>
      <c r="I25" s="233"/>
      <c r="J25" s="233"/>
      <c r="K25" s="233"/>
      <c r="L25" s="233"/>
      <c r="M25" s="233"/>
      <c r="N25" s="233">
        <f>SUM(O25,Q25,R25)</f>
        <v>71303</v>
      </c>
      <c r="O25" s="233">
        <v>71303</v>
      </c>
      <c r="P25" s="233"/>
      <c r="Q25" s="233"/>
      <c r="R25" s="233"/>
      <c r="S25" s="234">
        <f t="shared" si="5"/>
        <v>0.6328930784115319</v>
      </c>
    </row>
    <row r="26" spans="1:19" ht="12.75">
      <c r="A26" s="329"/>
      <c r="B26" s="236" t="s">
        <v>396</v>
      </c>
      <c r="C26" s="237">
        <v>71313</v>
      </c>
      <c r="D26" s="233">
        <f>SUM(E26,N26)</f>
        <v>71312</v>
      </c>
      <c r="E26" s="233">
        <f>SUM(F26,M26,L26,K26,J26,I26)</f>
        <v>0</v>
      </c>
      <c r="F26" s="233">
        <f>SUM(G26:H26)</f>
        <v>0</v>
      </c>
      <c r="G26" s="233"/>
      <c r="H26" s="233"/>
      <c r="I26" s="233"/>
      <c r="J26" s="233"/>
      <c r="K26" s="233"/>
      <c r="L26" s="233"/>
      <c r="M26" s="233"/>
      <c r="N26" s="233">
        <f>SUM(O26,Q26,R26)</f>
        <v>71312</v>
      </c>
      <c r="O26" s="233">
        <v>71312</v>
      </c>
      <c r="P26" s="233"/>
      <c r="Q26" s="233"/>
      <c r="R26" s="233"/>
      <c r="S26" s="234">
        <f t="shared" si="5"/>
        <v>0.9999859773112897</v>
      </c>
    </row>
    <row r="27" spans="1:19" s="244" customFormat="1" ht="12.75">
      <c r="A27" s="241" t="s">
        <v>149</v>
      </c>
      <c r="B27" s="227"/>
      <c r="C27" s="242">
        <f>SUM(C28:C28)</f>
        <v>184280</v>
      </c>
      <c r="D27" s="242">
        <f aca="true" t="shared" si="9" ref="D27:R27">SUM(D28:D28)</f>
        <v>57968</v>
      </c>
      <c r="E27" s="242">
        <f t="shared" si="9"/>
        <v>57968</v>
      </c>
      <c r="F27" s="242">
        <f t="shared" si="9"/>
        <v>0</v>
      </c>
      <c r="G27" s="242">
        <f t="shared" si="9"/>
        <v>0</v>
      </c>
      <c r="H27" s="242">
        <f t="shared" si="9"/>
        <v>0</v>
      </c>
      <c r="I27" s="242">
        <f t="shared" si="9"/>
        <v>0</v>
      </c>
      <c r="J27" s="242">
        <f t="shared" si="9"/>
        <v>0</v>
      </c>
      <c r="K27" s="242">
        <f t="shared" si="9"/>
        <v>57968</v>
      </c>
      <c r="L27" s="242">
        <f t="shared" si="9"/>
        <v>0</v>
      </c>
      <c r="M27" s="242">
        <f t="shared" si="9"/>
        <v>0</v>
      </c>
      <c r="N27" s="242">
        <f t="shared" si="9"/>
        <v>0</v>
      </c>
      <c r="O27" s="242">
        <f t="shared" si="9"/>
        <v>0</v>
      </c>
      <c r="P27" s="242">
        <f t="shared" si="9"/>
        <v>0</v>
      </c>
      <c r="Q27" s="242">
        <f t="shared" si="9"/>
        <v>0</v>
      </c>
      <c r="R27" s="242">
        <f t="shared" si="9"/>
        <v>0</v>
      </c>
      <c r="S27" s="229">
        <f t="shared" si="5"/>
        <v>0.3145647927067506</v>
      </c>
    </row>
    <row r="28" spans="1:19" ht="12.75">
      <c r="A28" s="243"/>
      <c r="B28" s="236" t="s">
        <v>151</v>
      </c>
      <c r="C28" s="237">
        <v>184280</v>
      </c>
      <c r="D28" s="233">
        <f>SUM(E28,N28)</f>
        <v>57968</v>
      </c>
      <c r="E28" s="233">
        <f>SUM(F28,M28,L28,K28,J28,I28)</f>
        <v>57968</v>
      </c>
      <c r="F28" s="233">
        <f>SUM(G28:H28)</f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57968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4">
        <f t="shared" si="5"/>
        <v>0.3145647927067506</v>
      </c>
    </row>
    <row r="29" spans="1:19" s="230" customFormat="1" ht="12.75">
      <c r="A29" s="226" t="s">
        <v>155</v>
      </c>
      <c r="B29" s="227"/>
      <c r="C29" s="228">
        <f>SUM(C30:C39)</f>
        <v>463392187</v>
      </c>
      <c r="D29" s="228">
        <f aca="true" t="shared" si="10" ref="D29:R29">SUM(D30:D39)</f>
        <v>437083917</v>
      </c>
      <c r="E29" s="228">
        <f t="shared" si="10"/>
        <v>203635247</v>
      </c>
      <c r="F29" s="228">
        <f t="shared" si="10"/>
        <v>114210341</v>
      </c>
      <c r="G29" s="228">
        <f t="shared" si="10"/>
        <v>11746670</v>
      </c>
      <c r="H29" s="228">
        <f t="shared" si="10"/>
        <v>102463671</v>
      </c>
      <c r="I29" s="228">
        <f t="shared" si="10"/>
        <v>83022456</v>
      </c>
      <c r="J29" s="228">
        <f t="shared" si="10"/>
        <v>131875</v>
      </c>
      <c r="K29" s="228">
        <f t="shared" si="10"/>
        <v>6270575</v>
      </c>
      <c r="L29" s="228">
        <f t="shared" si="10"/>
        <v>0</v>
      </c>
      <c r="M29" s="228">
        <f t="shared" si="10"/>
        <v>0</v>
      </c>
      <c r="N29" s="228">
        <f t="shared" si="10"/>
        <v>233448670</v>
      </c>
      <c r="O29" s="228">
        <f t="shared" si="10"/>
        <v>219998670</v>
      </c>
      <c r="P29" s="228">
        <f t="shared" si="10"/>
        <v>143749576</v>
      </c>
      <c r="Q29" s="228">
        <f t="shared" si="10"/>
        <v>0</v>
      </c>
      <c r="R29" s="228">
        <f t="shared" si="10"/>
        <v>13450000</v>
      </c>
      <c r="S29" s="229">
        <f t="shared" si="5"/>
        <v>0.9432267726171223</v>
      </c>
    </row>
    <row r="30" spans="1:19" ht="12.75">
      <c r="A30" s="315"/>
      <c r="B30" s="236" t="s">
        <v>157</v>
      </c>
      <c r="C30" s="237">
        <v>67026592</v>
      </c>
      <c r="D30" s="233">
        <f aca="true" t="shared" si="11" ref="D30:D39">SUM(E30,N30)</f>
        <v>63313481</v>
      </c>
      <c r="E30" s="233">
        <f aca="true" t="shared" si="12" ref="E30:E39">SUM(F30,M30,L30,K30,J30,I30)</f>
        <v>40377481</v>
      </c>
      <c r="F30" s="233">
        <f aca="true" t="shared" si="13" ref="F30:F39">SUM(G30:H30)</f>
        <v>1857360</v>
      </c>
      <c r="G30" s="233"/>
      <c r="H30" s="233">
        <v>1857360</v>
      </c>
      <c r="I30" s="233">
        <v>38509051</v>
      </c>
      <c r="J30" s="233"/>
      <c r="K30" s="233">
        <v>11070</v>
      </c>
      <c r="L30" s="233"/>
      <c r="M30" s="233"/>
      <c r="N30" s="233">
        <f aca="true" t="shared" si="14" ref="N30:N39">SUM(O30,Q30,R30)</f>
        <v>22936000</v>
      </c>
      <c r="O30" s="233">
        <v>22936000</v>
      </c>
      <c r="P30" s="233"/>
      <c r="Q30" s="233"/>
      <c r="R30" s="233"/>
      <c r="S30" s="234">
        <f t="shared" si="5"/>
        <v>0.9446024198873187</v>
      </c>
    </row>
    <row r="31" spans="1:19" ht="12.75">
      <c r="A31" s="315"/>
      <c r="B31" s="236" t="s">
        <v>397</v>
      </c>
      <c r="C31" s="237">
        <v>300000</v>
      </c>
      <c r="D31" s="233">
        <f t="shared" si="11"/>
        <v>162360</v>
      </c>
      <c r="E31" s="233">
        <f t="shared" si="12"/>
        <v>162360</v>
      </c>
      <c r="F31" s="233">
        <f t="shared" si="13"/>
        <v>162360</v>
      </c>
      <c r="G31" s="233"/>
      <c r="H31" s="233">
        <v>162360</v>
      </c>
      <c r="I31" s="233"/>
      <c r="J31" s="233"/>
      <c r="K31" s="233"/>
      <c r="L31" s="233"/>
      <c r="M31" s="233"/>
      <c r="N31" s="233">
        <f t="shared" si="14"/>
        <v>0</v>
      </c>
      <c r="O31" s="233"/>
      <c r="P31" s="233"/>
      <c r="Q31" s="233"/>
      <c r="R31" s="233"/>
      <c r="S31" s="234">
        <f t="shared" si="5"/>
        <v>0.5412</v>
      </c>
    </row>
    <row r="32" spans="1:19" ht="12.75">
      <c r="A32" s="315"/>
      <c r="B32" s="236" t="s">
        <v>165</v>
      </c>
      <c r="C32" s="237">
        <v>45919235</v>
      </c>
      <c r="D32" s="233">
        <f t="shared" si="11"/>
        <v>44523845</v>
      </c>
      <c r="E32" s="233">
        <f t="shared" si="12"/>
        <v>44523845</v>
      </c>
      <c r="F32" s="233">
        <f t="shared" si="13"/>
        <v>10440</v>
      </c>
      <c r="G32" s="233"/>
      <c r="H32" s="233">
        <v>10440</v>
      </c>
      <c r="I32" s="233">
        <v>44513405</v>
      </c>
      <c r="J32" s="233"/>
      <c r="K32" s="233"/>
      <c r="L32" s="233"/>
      <c r="M32" s="233"/>
      <c r="N32" s="233">
        <f t="shared" si="14"/>
        <v>0</v>
      </c>
      <c r="O32" s="233"/>
      <c r="P32" s="233"/>
      <c r="Q32" s="233"/>
      <c r="R32" s="233"/>
      <c r="S32" s="234">
        <f t="shared" si="5"/>
        <v>0.9696120808632809</v>
      </c>
    </row>
    <row r="33" spans="1:19" ht="12.75">
      <c r="A33" s="315"/>
      <c r="B33" s="236" t="s">
        <v>168</v>
      </c>
      <c r="C33" s="237">
        <v>110000</v>
      </c>
      <c r="D33" s="233">
        <f t="shared" si="11"/>
        <v>108818</v>
      </c>
      <c r="E33" s="233">
        <f t="shared" si="12"/>
        <v>108818</v>
      </c>
      <c r="F33" s="233">
        <f t="shared" si="13"/>
        <v>108818</v>
      </c>
      <c r="G33" s="233"/>
      <c r="H33" s="233">
        <v>108818</v>
      </c>
      <c r="I33" s="233"/>
      <c r="J33" s="233"/>
      <c r="K33" s="233"/>
      <c r="L33" s="233"/>
      <c r="M33" s="233"/>
      <c r="N33" s="233">
        <f t="shared" si="14"/>
        <v>0</v>
      </c>
      <c r="O33" s="233"/>
      <c r="P33" s="233"/>
      <c r="Q33" s="233"/>
      <c r="R33" s="233"/>
      <c r="S33" s="234">
        <f t="shared" si="5"/>
        <v>0.9892545454545455</v>
      </c>
    </row>
    <row r="34" spans="1:19" ht="12.75">
      <c r="A34" s="315"/>
      <c r="B34" s="236" t="s">
        <v>171</v>
      </c>
      <c r="C34" s="237">
        <v>329531580</v>
      </c>
      <c r="D34" s="233">
        <f t="shared" si="11"/>
        <v>308507022</v>
      </c>
      <c r="E34" s="233">
        <f t="shared" si="12"/>
        <v>111988058</v>
      </c>
      <c r="F34" s="233">
        <f t="shared" si="13"/>
        <v>111623734</v>
      </c>
      <c r="G34" s="233">
        <v>11746670</v>
      </c>
      <c r="H34" s="233">
        <v>99877064</v>
      </c>
      <c r="I34" s="233"/>
      <c r="J34" s="233">
        <v>131875</v>
      </c>
      <c r="K34" s="233">
        <v>232449</v>
      </c>
      <c r="L34" s="233"/>
      <c r="M34" s="233"/>
      <c r="N34" s="233">
        <f t="shared" si="14"/>
        <v>196518964</v>
      </c>
      <c r="O34" s="233">
        <v>196518964</v>
      </c>
      <c r="P34" s="233">
        <v>143749576</v>
      </c>
      <c r="Q34" s="233"/>
      <c r="R34" s="233"/>
      <c r="S34" s="234">
        <f t="shared" si="5"/>
        <v>0.9361986550727551</v>
      </c>
    </row>
    <row r="35" spans="1:19" ht="12.75">
      <c r="A35" s="315"/>
      <c r="B35" s="236" t="s">
        <v>176</v>
      </c>
      <c r="C35" s="237">
        <v>206282</v>
      </c>
      <c r="D35" s="233">
        <f t="shared" si="11"/>
        <v>206281</v>
      </c>
      <c r="E35" s="233">
        <f t="shared" si="12"/>
        <v>38290</v>
      </c>
      <c r="F35" s="233">
        <f t="shared" si="13"/>
        <v>38290</v>
      </c>
      <c r="G35" s="233"/>
      <c r="H35" s="233">
        <v>38290</v>
      </c>
      <c r="I35" s="233"/>
      <c r="J35" s="233"/>
      <c r="K35" s="233"/>
      <c r="L35" s="233"/>
      <c r="M35" s="233"/>
      <c r="N35" s="233">
        <f>SUM(O35,Q35,R35)</f>
        <v>167991</v>
      </c>
      <c r="O35" s="233">
        <v>167991</v>
      </c>
      <c r="P35" s="233"/>
      <c r="Q35" s="233"/>
      <c r="R35" s="233"/>
      <c r="S35" s="234">
        <f t="shared" si="5"/>
        <v>0.9999951522672846</v>
      </c>
    </row>
    <row r="36" spans="1:19" ht="12.75">
      <c r="A36" s="315"/>
      <c r="B36" s="236" t="s">
        <v>178</v>
      </c>
      <c r="C36" s="237">
        <v>66908</v>
      </c>
      <c r="D36" s="233">
        <f t="shared" si="11"/>
        <v>66908</v>
      </c>
      <c r="E36" s="233">
        <f t="shared" si="12"/>
        <v>7925</v>
      </c>
      <c r="F36" s="233">
        <f t="shared" si="13"/>
        <v>7925</v>
      </c>
      <c r="G36" s="233"/>
      <c r="H36" s="233">
        <v>7925</v>
      </c>
      <c r="I36" s="233"/>
      <c r="J36" s="233"/>
      <c r="K36" s="233"/>
      <c r="L36" s="233"/>
      <c r="M36" s="233"/>
      <c r="N36" s="233">
        <f t="shared" si="14"/>
        <v>58983</v>
      </c>
      <c r="O36" s="233">
        <v>58983</v>
      </c>
      <c r="P36" s="233"/>
      <c r="Q36" s="233"/>
      <c r="R36" s="233"/>
      <c r="S36" s="234">
        <f t="shared" si="5"/>
        <v>1</v>
      </c>
    </row>
    <row r="37" spans="1:19" ht="12.75">
      <c r="A37" s="315"/>
      <c r="B37" s="236" t="s">
        <v>398</v>
      </c>
      <c r="C37" s="237">
        <v>316733</v>
      </c>
      <c r="D37" s="233">
        <f t="shared" si="11"/>
        <v>316732</v>
      </c>
      <c r="E37" s="233">
        <f t="shared" si="12"/>
        <v>0</v>
      </c>
      <c r="F37" s="233">
        <f t="shared" si="13"/>
        <v>0</v>
      </c>
      <c r="G37" s="233"/>
      <c r="H37" s="233"/>
      <c r="I37" s="233"/>
      <c r="J37" s="233"/>
      <c r="K37" s="233"/>
      <c r="L37" s="233"/>
      <c r="M37" s="233"/>
      <c r="N37" s="233">
        <f t="shared" si="14"/>
        <v>316732</v>
      </c>
      <c r="O37" s="233">
        <v>316732</v>
      </c>
      <c r="P37" s="233"/>
      <c r="Q37" s="233"/>
      <c r="R37" s="233"/>
      <c r="S37" s="234">
        <f t="shared" si="5"/>
        <v>0.9999968427666205</v>
      </c>
    </row>
    <row r="38" spans="1:19" ht="12.75">
      <c r="A38" s="315"/>
      <c r="B38" s="236" t="s">
        <v>180</v>
      </c>
      <c r="C38" s="237">
        <v>6464857</v>
      </c>
      <c r="D38" s="233">
        <f t="shared" si="11"/>
        <v>6428470</v>
      </c>
      <c r="E38" s="233">
        <f t="shared" si="12"/>
        <v>6428470</v>
      </c>
      <c r="F38" s="233">
        <f t="shared" si="13"/>
        <v>401414</v>
      </c>
      <c r="G38" s="233"/>
      <c r="H38" s="233">
        <v>401414</v>
      </c>
      <c r="I38" s="233"/>
      <c r="J38" s="233"/>
      <c r="K38" s="233">
        <v>6027056</v>
      </c>
      <c r="L38" s="233"/>
      <c r="M38" s="233"/>
      <c r="N38" s="233">
        <f t="shared" si="14"/>
        <v>0</v>
      </c>
      <c r="O38" s="233"/>
      <c r="P38" s="233"/>
      <c r="Q38" s="233"/>
      <c r="R38" s="233"/>
      <c r="S38" s="234">
        <f t="shared" si="5"/>
        <v>0.9943715692396599</v>
      </c>
    </row>
    <row r="39" spans="1:19" ht="12.75">
      <c r="A39" s="315"/>
      <c r="B39" s="236" t="s">
        <v>399</v>
      </c>
      <c r="C39" s="237">
        <v>13450000</v>
      </c>
      <c r="D39" s="233">
        <f t="shared" si="11"/>
        <v>13450000</v>
      </c>
      <c r="E39" s="233">
        <f t="shared" si="12"/>
        <v>0</v>
      </c>
      <c r="F39" s="233">
        <f t="shared" si="13"/>
        <v>0</v>
      </c>
      <c r="G39" s="233"/>
      <c r="H39" s="233"/>
      <c r="I39" s="233"/>
      <c r="J39" s="233"/>
      <c r="K39" s="233"/>
      <c r="L39" s="233"/>
      <c r="M39" s="233"/>
      <c r="N39" s="233">
        <f t="shared" si="14"/>
        <v>13450000</v>
      </c>
      <c r="P39" s="233"/>
      <c r="Q39" s="233"/>
      <c r="R39" s="233">
        <v>13450000</v>
      </c>
      <c r="S39" s="234">
        <f t="shared" si="5"/>
        <v>1</v>
      </c>
    </row>
    <row r="40" spans="1:19" s="230" customFormat="1" ht="12.75">
      <c r="A40" s="226" t="s">
        <v>400</v>
      </c>
      <c r="B40" s="227"/>
      <c r="C40" s="228">
        <f aca="true" t="shared" si="15" ref="C40:R40">SUM(C41)</f>
        <v>150000</v>
      </c>
      <c r="D40" s="228">
        <f t="shared" si="15"/>
        <v>150000</v>
      </c>
      <c r="E40" s="228">
        <f t="shared" si="15"/>
        <v>150000</v>
      </c>
      <c r="F40" s="228">
        <f t="shared" si="15"/>
        <v>150000</v>
      </c>
      <c r="G40" s="228">
        <f t="shared" si="15"/>
        <v>0</v>
      </c>
      <c r="H40" s="228">
        <f t="shared" si="15"/>
        <v>150000</v>
      </c>
      <c r="I40" s="228">
        <f t="shared" si="15"/>
        <v>0</v>
      </c>
      <c r="J40" s="228">
        <f t="shared" si="15"/>
        <v>0</v>
      </c>
      <c r="K40" s="228">
        <f t="shared" si="15"/>
        <v>0</v>
      </c>
      <c r="L40" s="228">
        <f t="shared" si="15"/>
        <v>0</v>
      </c>
      <c r="M40" s="228">
        <f t="shared" si="15"/>
        <v>0</v>
      </c>
      <c r="N40" s="228">
        <f t="shared" si="15"/>
        <v>0</v>
      </c>
      <c r="O40" s="228">
        <f t="shared" si="15"/>
        <v>0</v>
      </c>
      <c r="P40" s="228">
        <f t="shared" si="15"/>
        <v>0</v>
      </c>
      <c r="Q40" s="228">
        <f t="shared" si="15"/>
        <v>0</v>
      </c>
      <c r="R40" s="228">
        <f t="shared" si="15"/>
        <v>0</v>
      </c>
      <c r="S40" s="229">
        <f t="shared" si="5"/>
        <v>1</v>
      </c>
    </row>
    <row r="41" spans="1:19" ht="12.75">
      <c r="A41" s="238"/>
      <c r="B41" s="236" t="s">
        <v>401</v>
      </c>
      <c r="C41" s="237">
        <v>150000</v>
      </c>
      <c r="D41" s="233">
        <f>SUM(E41,N41)</f>
        <v>150000</v>
      </c>
      <c r="E41" s="233">
        <f>SUM(F41,M41,L41,K41,J41,I41)</f>
        <v>150000</v>
      </c>
      <c r="F41" s="233">
        <f>SUM(G41:H41)</f>
        <v>150000</v>
      </c>
      <c r="G41" s="233"/>
      <c r="H41" s="233">
        <v>150000</v>
      </c>
      <c r="I41" s="233"/>
      <c r="J41" s="233"/>
      <c r="K41" s="233"/>
      <c r="L41" s="233"/>
      <c r="M41" s="233"/>
      <c r="N41" s="233">
        <f>SUM(O41,Q41,R41)</f>
        <v>0</v>
      </c>
      <c r="O41" s="233"/>
      <c r="P41" s="233"/>
      <c r="Q41" s="233"/>
      <c r="R41" s="233"/>
      <c r="S41" s="234">
        <f t="shared" si="5"/>
        <v>1</v>
      </c>
    </row>
    <row r="42" spans="1:19" s="230" customFormat="1" ht="12.75">
      <c r="A42" s="226" t="s">
        <v>182</v>
      </c>
      <c r="B42" s="227"/>
      <c r="C42" s="228">
        <f aca="true" t="shared" si="16" ref="C42:R42">SUM(C43)</f>
        <v>1579429</v>
      </c>
      <c r="D42" s="228">
        <f t="shared" si="16"/>
        <v>1206182</v>
      </c>
      <c r="E42" s="228">
        <f t="shared" si="16"/>
        <v>1169098</v>
      </c>
      <c r="F42" s="228">
        <f t="shared" si="16"/>
        <v>1169098</v>
      </c>
      <c r="G42" s="228">
        <f t="shared" si="16"/>
        <v>0</v>
      </c>
      <c r="H42" s="228">
        <f t="shared" si="16"/>
        <v>1169098</v>
      </c>
      <c r="I42" s="228">
        <f t="shared" si="16"/>
        <v>0</v>
      </c>
      <c r="J42" s="228">
        <f t="shared" si="16"/>
        <v>0</v>
      </c>
      <c r="K42" s="228">
        <f t="shared" si="16"/>
        <v>0</v>
      </c>
      <c r="L42" s="228">
        <f t="shared" si="16"/>
        <v>0</v>
      </c>
      <c r="M42" s="228">
        <f t="shared" si="16"/>
        <v>0</v>
      </c>
      <c r="N42" s="228">
        <f t="shared" si="16"/>
        <v>37084</v>
      </c>
      <c r="O42" s="228">
        <f t="shared" si="16"/>
        <v>37084</v>
      </c>
      <c r="P42" s="228">
        <f t="shared" si="16"/>
        <v>0</v>
      </c>
      <c r="Q42" s="228">
        <f t="shared" si="16"/>
        <v>0</v>
      </c>
      <c r="R42" s="228">
        <f t="shared" si="16"/>
        <v>0</v>
      </c>
      <c r="S42" s="229">
        <f t="shared" si="5"/>
        <v>0.7636823181035678</v>
      </c>
    </row>
    <row r="43" spans="1:19" ht="12.75">
      <c r="A43" s="238"/>
      <c r="B43" s="236" t="s">
        <v>184</v>
      </c>
      <c r="C43" s="237">
        <v>1579429</v>
      </c>
      <c r="D43" s="233">
        <f>SUM(E43,N43)</f>
        <v>1206182</v>
      </c>
      <c r="E43" s="233">
        <f>SUM(F43,M43,L43,K43,J43,I43)</f>
        <v>1169098</v>
      </c>
      <c r="F43" s="233">
        <f>SUM(G43:H43)</f>
        <v>1169098</v>
      </c>
      <c r="G43" s="233"/>
      <c r="H43" s="233">
        <v>1169098</v>
      </c>
      <c r="I43" s="233"/>
      <c r="J43" s="233"/>
      <c r="K43" s="233"/>
      <c r="L43" s="233"/>
      <c r="M43" s="233"/>
      <c r="N43" s="233">
        <f>SUM(O43,Q43,R43)</f>
        <v>37084</v>
      </c>
      <c r="O43" s="233">
        <v>37084</v>
      </c>
      <c r="P43" s="233"/>
      <c r="Q43" s="233"/>
      <c r="R43" s="233"/>
      <c r="S43" s="234">
        <f t="shared" si="5"/>
        <v>0.7636823181035678</v>
      </c>
    </row>
    <row r="44" spans="1:19" s="230" customFormat="1" ht="12.75">
      <c r="A44" s="226" t="s">
        <v>195</v>
      </c>
      <c r="B44" s="227"/>
      <c r="C44" s="228">
        <f aca="true" t="shared" si="17" ref="C44:R44">SUM(C45:C49)</f>
        <v>7688011</v>
      </c>
      <c r="D44" s="228">
        <f t="shared" si="17"/>
        <v>6958101</v>
      </c>
      <c r="E44" s="228">
        <f t="shared" si="17"/>
        <v>6835719</v>
      </c>
      <c r="F44" s="228">
        <f t="shared" si="17"/>
        <v>6067414</v>
      </c>
      <c r="G44" s="228">
        <f t="shared" si="17"/>
        <v>3633882</v>
      </c>
      <c r="H44" s="228">
        <f t="shared" si="17"/>
        <v>2433532</v>
      </c>
      <c r="I44" s="228">
        <f t="shared" si="17"/>
        <v>0</v>
      </c>
      <c r="J44" s="228">
        <f t="shared" si="17"/>
        <v>8366</v>
      </c>
      <c r="K44" s="228">
        <f t="shared" si="17"/>
        <v>759939</v>
      </c>
      <c r="L44" s="228">
        <f t="shared" si="17"/>
        <v>0</v>
      </c>
      <c r="M44" s="228">
        <f t="shared" si="17"/>
        <v>0</v>
      </c>
      <c r="N44" s="228">
        <f t="shared" si="17"/>
        <v>122382</v>
      </c>
      <c r="O44" s="228">
        <f t="shared" si="17"/>
        <v>122382</v>
      </c>
      <c r="P44" s="228">
        <f t="shared" si="17"/>
        <v>0</v>
      </c>
      <c r="Q44" s="228">
        <f t="shared" si="17"/>
        <v>0</v>
      </c>
      <c r="R44" s="228">
        <f t="shared" si="17"/>
        <v>0</v>
      </c>
      <c r="S44" s="229">
        <f t="shared" si="5"/>
        <v>0.9050586686205314</v>
      </c>
    </row>
    <row r="45" spans="1:19" ht="12.75">
      <c r="A45" s="315"/>
      <c r="B45" s="236" t="s">
        <v>197</v>
      </c>
      <c r="C45" s="237">
        <v>3813011</v>
      </c>
      <c r="D45" s="233">
        <f>SUM(E45,N45)</f>
        <v>3776436</v>
      </c>
      <c r="E45" s="233">
        <f>SUM(F45,M45,L45,K45,J45,I45)</f>
        <v>3744540</v>
      </c>
      <c r="F45" s="233">
        <f>SUM(G45:H45)</f>
        <v>3736956</v>
      </c>
      <c r="G45" s="233">
        <v>3146968</v>
      </c>
      <c r="H45" s="233">
        <v>589988</v>
      </c>
      <c r="I45" s="233"/>
      <c r="J45" s="233">
        <v>7584</v>
      </c>
      <c r="K45" s="233"/>
      <c r="L45" s="233"/>
      <c r="M45" s="233"/>
      <c r="N45" s="233">
        <f>SUM(O45,Q45,R45)</f>
        <v>31896</v>
      </c>
      <c r="O45" s="233">
        <v>31896</v>
      </c>
      <c r="P45" s="233"/>
      <c r="Q45" s="233"/>
      <c r="R45" s="233"/>
      <c r="S45" s="234">
        <f t="shared" si="5"/>
        <v>0.9904078430405787</v>
      </c>
    </row>
    <row r="46" spans="1:19" ht="12.75">
      <c r="A46" s="315"/>
      <c r="B46" s="236" t="s">
        <v>203</v>
      </c>
      <c r="C46" s="237">
        <v>1324500</v>
      </c>
      <c r="D46" s="233">
        <f>SUM(E46,N46)</f>
        <v>743239</v>
      </c>
      <c r="E46" s="233">
        <f>SUM(F46,M46,L46,K46,J46,I46)</f>
        <v>652753</v>
      </c>
      <c r="F46" s="233">
        <f>SUM(G46:H46)</f>
        <v>651971</v>
      </c>
      <c r="G46" s="233">
        <v>486914</v>
      </c>
      <c r="H46" s="233">
        <v>165057</v>
      </c>
      <c r="I46" s="233"/>
      <c r="J46" s="233">
        <v>782</v>
      </c>
      <c r="K46" s="233"/>
      <c r="L46" s="233"/>
      <c r="M46" s="233"/>
      <c r="N46" s="233">
        <f>SUM(O46,Q46,R46)</f>
        <v>90486</v>
      </c>
      <c r="O46" s="233">
        <v>90486</v>
      </c>
      <c r="P46" s="233"/>
      <c r="Q46" s="233"/>
      <c r="R46" s="233"/>
      <c r="S46" s="234">
        <f t="shared" si="5"/>
        <v>0.5611468478671197</v>
      </c>
    </row>
    <row r="47" spans="1:19" ht="12.75">
      <c r="A47" s="315"/>
      <c r="B47" s="236" t="s">
        <v>206</v>
      </c>
      <c r="C47" s="237">
        <v>1599500</v>
      </c>
      <c r="D47" s="233">
        <f>SUM(E47,N47)</f>
        <v>1487487</v>
      </c>
      <c r="E47" s="233">
        <f>SUM(F47,M47,L47,K47,J47,I47)</f>
        <v>1487487</v>
      </c>
      <c r="F47" s="233">
        <f>SUM(G47:H47)</f>
        <v>1487487</v>
      </c>
      <c r="G47" s="233"/>
      <c r="H47" s="233">
        <v>1487487</v>
      </c>
      <c r="I47" s="233"/>
      <c r="J47" s="233"/>
      <c r="K47" s="233"/>
      <c r="L47" s="233"/>
      <c r="M47" s="233"/>
      <c r="N47" s="233">
        <f>SUM(O47,Q47,R47)</f>
        <v>0</v>
      </c>
      <c r="O47" s="233"/>
      <c r="P47" s="233"/>
      <c r="Q47" s="233"/>
      <c r="R47" s="233"/>
      <c r="S47" s="234">
        <f t="shared" si="5"/>
        <v>0.9299699906220694</v>
      </c>
    </row>
    <row r="48" spans="1:19" ht="12.75">
      <c r="A48" s="315"/>
      <c r="B48" s="236" t="s">
        <v>208</v>
      </c>
      <c r="C48" s="237">
        <v>760000</v>
      </c>
      <c r="D48" s="233">
        <f>SUM(E48,N48)</f>
        <v>759939</v>
      </c>
      <c r="E48" s="233">
        <f>SUM(F48,M48,L48,K48,J48,I48)</f>
        <v>759939</v>
      </c>
      <c r="F48" s="233">
        <f>SUM(G48:H48)</f>
        <v>0</v>
      </c>
      <c r="G48" s="233"/>
      <c r="H48" s="233"/>
      <c r="I48" s="233"/>
      <c r="J48" s="233"/>
      <c r="K48" s="233">
        <v>759939</v>
      </c>
      <c r="L48" s="233"/>
      <c r="M48" s="233"/>
      <c r="N48" s="233">
        <f>SUM(O48,Q48,R48)</f>
        <v>0</v>
      </c>
      <c r="O48" s="233"/>
      <c r="P48" s="233"/>
      <c r="Q48" s="233"/>
      <c r="R48" s="233"/>
      <c r="S48" s="234">
        <f t="shared" si="5"/>
        <v>0.9999197368421052</v>
      </c>
    </row>
    <row r="49" spans="1:19" ht="12.75">
      <c r="A49" s="315"/>
      <c r="B49" s="236" t="s">
        <v>209</v>
      </c>
      <c r="C49" s="237">
        <v>191000</v>
      </c>
      <c r="D49" s="233">
        <f>SUM(E49,N49)</f>
        <v>191000</v>
      </c>
      <c r="E49" s="233">
        <f>SUM(F49,M49,L49,K49,J49,I49)</f>
        <v>191000</v>
      </c>
      <c r="F49" s="233">
        <f>SUM(G49:H49)</f>
        <v>191000</v>
      </c>
      <c r="G49" s="233"/>
      <c r="H49" s="233">
        <v>191000</v>
      </c>
      <c r="I49" s="233"/>
      <c r="J49" s="233"/>
      <c r="K49" s="233"/>
      <c r="L49" s="233"/>
      <c r="M49" s="233"/>
      <c r="N49" s="233">
        <f>SUM(O49,Q49,R49)</f>
        <v>0</v>
      </c>
      <c r="O49" s="233"/>
      <c r="P49" s="233"/>
      <c r="Q49" s="233"/>
      <c r="R49" s="233"/>
      <c r="S49" s="234">
        <f t="shared" si="5"/>
        <v>1</v>
      </c>
    </row>
    <row r="50" spans="1:19" s="230" customFormat="1" ht="12.75">
      <c r="A50" s="226" t="s">
        <v>210</v>
      </c>
      <c r="B50" s="227"/>
      <c r="C50" s="228">
        <f aca="true" t="shared" si="18" ref="C50:R50">SUM(C51)</f>
        <v>438382</v>
      </c>
      <c r="D50" s="228">
        <f t="shared" si="18"/>
        <v>100084</v>
      </c>
      <c r="E50" s="228">
        <f t="shared" si="18"/>
        <v>12575</v>
      </c>
      <c r="F50" s="228">
        <f t="shared" si="18"/>
        <v>12575</v>
      </c>
      <c r="G50" s="228">
        <f t="shared" si="18"/>
        <v>0</v>
      </c>
      <c r="H50" s="228">
        <f t="shared" si="18"/>
        <v>12575</v>
      </c>
      <c r="I50" s="228">
        <f t="shared" si="18"/>
        <v>0</v>
      </c>
      <c r="J50" s="228">
        <f t="shared" si="18"/>
        <v>0</v>
      </c>
      <c r="K50" s="228">
        <f t="shared" si="18"/>
        <v>0</v>
      </c>
      <c r="L50" s="228">
        <f t="shared" si="18"/>
        <v>0</v>
      </c>
      <c r="M50" s="228">
        <f t="shared" si="18"/>
        <v>0</v>
      </c>
      <c r="N50" s="228">
        <f t="shared" si="18"/>
        <v>87509</v>
      </c>
      <c r="O50" s="228">
        <f t="shared" si="18"/>
        <v>87509</v>
      </c>
      <c r="P50" s="228">
        <f t="shared" si="18"/>
        <v>87509</v>
      </c>
      <c r="Q50" s="228">
        <f t="shared" si="18"/>
        <v>0</v>
      </c>
      <c r="R50" s="228">
        <f t="shared" si="18"/>
        <v>0</v>
      </c>
      <c r="S50" s="229">
        <f t="shared" si="5"/>
        <v>0.22830316938195455</v>
      </c>
    </row>
    <row r="51" spans="1:19" ht="12.75">
      <c r="A51" s="238"/>
      <c r="B51" s="236" t="s">
        <v>212</v>
      </c>
      <c r="C51" s="237">
        <v>438382</v>
      </c>
      <c r="D51" s="233">
        <f>SUM(E51,N51)</f>
        <v>100084</v>
      </c>
      <c r="E51" s="233">
        <f>SUM(F51,M51,L51,K51,J51,I51)</f>
        <v>12575</v>
      </c>
      <c r="F51" s="233">
        <f>SUM(G51:H51)</f>
        <v>12575</v>
      </c>
      <c r="G51" s="233"/>
      <c r="H51" s="233">
        <v>12575</v>
      </c>
      <c r="I51" s="233"/>
      <c r="J51" s="233"/>
      <c r="K51" s="233"/>
      <c r="L51" s="233"/>
      <c r="M51" s="233"/>
      <c r="N51" s="233">
        <f>SUM(O51,Q51,R51)</f>
        <v>87509</v>
      </c>
      <c r="O51" s="233">
        <f>91238-3729</f>
        <v>87509</v>
      </c>
      <c r="P51" s="233">
        <f>91238-3729</f>
        <v>87509</v>
      </c>
      <c r="Q51" s="233"/>
      <c r="R51" s="233"/>
      <c r="S51" s="234">
        <f t="shared" si="5"/>
        <v>0.22830316938195455</v>
      </c>
    </row>
    <row r="52" spans="1:19" s="230" customFormat="1" ht="12.75">
      <c r="A52" s="226" t="s">
        <v>215</v>
      </c>
      <c r="B52" s="227"/>
      <c r="C52" s="228">
        <f aca="true" t="shared" si="19" ref="C52:R52">SUM(C53)</f>
        <v>6998948</v>
      </c>
      <c r="D52" s="228">
        <f t="shared" si="19"/>
        <v>3355262</v>
      </c>
      <c r="E52" s="228">
        <f t="shared" si="19"/>
        <v>3339199</v>
      </c>
      <c r="F52" s="228">
        <f t="shared" si="19"/>
        <v>0</v>
      </c>
      <c r="G52" s="228">
        <f t="shared" si="19"/>
        <v>0</v>
      </c>
      <c r="H52" s="228">
        <f t="shared" si="19"/>
        <v>0</v>
      </c>
      <c r="I52" s="228">
        <f t="shared" si="19"/>
        <v>0</v>
      </c>
      <c r="J52" s="228">
        <f t="shared" si="19"/>
        <v>0</v>
      </c>
      <c r="K52" s="228">
        <f t="shared" si="19"/>
        <v>3339199</v>
      </c>
      <c r="L52" s="228">
        <f t="shared" si="19"/>
        <v>0</v>
      </c>
      <c r="M52" s="228">
        <f t="shared" si="19"/>
        <v>0</v>
      </c>
      <c r="N52" s="228">
        <f t="shared" si="19"/>
        <v>16063</v>
      </c>
      <c r="O52" s="228">
        <f t="shared" si="19"/>
        <v>16063</v>
      </c>
      <c r="P52" s="228">
        <f t="shared" si="19"/>
        <v>16063</v>
      </c>
      <c r="Q52" s="228">
        <f t="shared" si="19"/>
        <v>0</v>
      </c>
      <c r="R52" s="228">
        <f t="shared" si="19"/>
        <v>0</v>
      </c>
      <c r="S52" s="229">
        <f t="shared" si="5"/>
        <v>0.4793951891055627</v>
      </c>
    </row>
    <row r="53" spans="1:19" ht="12.75">
      <c r="A53" s="238"/>
      <c r="B53" s="236" t="s">
        <v>217</v>
      </c>
      <c r="C53" s="237">
        <v>6998948</v>
      </c>
      <c r="D53" s="233">
        <f>SUM(E53,N53)</f>
        <v>3355262</v>
      </c>
      <c r="E53" s="233">
        <f>SUM(F53,M53,L53,K53,J53,I53)</f>
        <v>3339199</v>
      </c>
      <c r="F53" s="233">
        <f>SUM(G53:H53)</f>
        <v>0</v>
      </c>
      <c r="G53" s="233"/>
      <c r="H53" s="233"/>
      <c r="I53" s="233"/>
      <c r="J53" s="233"/>
      <c r="K53" s="233">
        <v>3339199</v>
      </c>
      <c r="L53" s="233"/>
      <c r="M53" s="233"/>
      <c r="N53" s="233">
        <f>SUM(O53,Q53,R53)</f>
        <v>16063</v>
      </c>
      <c r="O53" s="233">
        <v>16063</v>
      </c>
      <c r="P53" s="233">
        <v>16063</v>
      </c>
      <c r="Q53" s="233"/>
      <c r="R53" s="233"/>
      <c r="S53" s="234">
        <f t="shared" si="5"/>
        <v>0.4793951891055627</v>
      </c>
    </row>
    <row r="54" spans="1:19" s="230" customFormat="1" ht="12.75">
      <c r="A54" s="226" t="s">
        <v>220</v>
      </c>
      <c r="B54" s="227"/>
      <c r="C54" s="228">
        <f aca="true" t="shared" si="20" ref="C54:R54">SUM(C55,C56,C57,C58,C59,C60,C61)</f>
        <v>92809591</v>
      </c>
      <c r="D54" s="228">
        <f t="shared" si="20"/>
        <v>84305898</v>
      </c>
      <c r="E54" s="228">
        <f t="shared" si="20"/>
        <v>68142497</v>
      </c>
      <c r="F54" s="228">
        <f t="shared" si="20"/>
        <v>48280199</v>
      </c>
      <c r="G54" s="228">
        <f t="shared" si="20"/>
        <v>29306677</v>
      </c>
      <c r="H54" s="228">
        <f t="shared" si="20"/>
        <v>18973522</v>
      </c>
      <c r="I54" s="228">
        <f t="shared" si="20"/>
        <v>558167</v>
      </c>
      <c r="J54" s="228">
        <f t="shared" si="20"/>
        <v>816351</v>
      </c>
      <c r="K54" s="228">
        <f t="shared" si="20"/>
        <v>18487780</v>
      </c>
      <c r="L54" s="228">
        <f t="shared" si="20"/>
        <v>0</v>
      </c>
      <c r="M54" s="228">
        <f t="shared" si="20"/>
        <v>0</v>
      </c>
      <c r="N54" s="228">
        <f t="shared" si="20"/>
        <v>16163401</v>
      </c>
      <c r="O54" s="228">
        <f t="shared" si="20"/>
        <v>7614601</v>
      </c>
      <c r="P54" s="228">
        <f t="shared" si="20"/>
        <v>5629865</v>
      </c>
      <c r="Q54" s="228">
        <f t="shared" si="20"/>
        <v>8548800</v>
      </c>
      <c r="R54" s="228">
        <f t="shared" si="20"/>
        <v>0</v>
      </c>
      <c r="S54" s="229">
        <f t="shared" si="5"/>
        <v>0.9083748467332433</v>
      </c>
    </row>
    <row r="55" spans="1:19" ht="12.75">
      <c r="A55" s="315"/>
      <c r="B55" s="236" t="s">
        <v>226</v>
      </c>
      <c r="C55" s="237">
        <v>1182535</v>
      </c>
      <c r="D55" s="233">
        <f aca="true" t="shared" si="21" ref="D55:D66">SUM(E55,N55)</f>
        <v>1021409</v>
      </c>
      <c r="E55" s="233">
        <f aca="true" t="shared" si="22" ref="E55:E66">SUM(F55,M55,L55,K55,J55,I55)</f>
        <v>1021409</v>
      </c>
      <c r="F55" s="233">
        <f aca="true" t="shared" si="23" ref="F55:F66">SUM(G55:H55)</f>
        <v>1021409</v>
      </c>
      <c r="G55" s="233">
        <v>966319</v>
      </c>
      <c r="H55" s="233">
        <v>55090</v>
      </c>
      <c r="I55" s="233"/>
      <c r="J55" s="233"/>
      <c r="K55" s="233"/>
      <c r="L55" s="233"/>
      <c r="M55" s="233"/>
      <c r="N55" s="240">
        <f aca="true" t="shared" si="24" ref="N55:N66">SUM(O55,Q55,R55)</f>
        <v>0</v>
      </c>
      <c r="O55" s="233"/>
      <c r="P55" s="233"/>
      <c r="Q55" s="233"/>
      <c r="R55" s="233"/>
      <c r="S55" s="234">
        <f t="shared" si="5"/>
        <v>0.8637452591255227</v>
      </c>
    </row>
    <row r="56" spans="1:19" s="246" customFormat="1" ht="12.75">
      <c r="A56" s="315"/>
      <c r="B56" s="239" t="s">
        <v>402</v>
      </c>
      <c r="C56" s="245">
        <v>1060000</v>
      </c>
      <c r="D56" s="233">
        <f t="shared" si="21"/>
        <v>924041</v>
      </c>
      <c r="E56" s="233">
        <f t="shared" si="22"/>
        <v>924041</v>
      </c>
      <c r="F56" s="233">
        <f t="shared" si="23"/>
        <v>179832</v>
      </c>
      <c r="G56" s="240"/>
      <c r="H56" s="240">
        <v>179832</v>
      </c>
      <c r="I56" s="240"/>
      <c r="J56" s="240">
        <v>744209</v>
      </c>
      <c r="K56" s="240"/>
      <c r="L56" s="240"/>
      <c r="M56" s="240"/>
      <c r="N56" s="240">
        <f t="shared" si="24"/>
        <v>0</v>
      </c>
      <c r="O56" s="240"/>
      <c r="P56" s="240"/>
      <c r="Q56" s="240"/>
      <c r="R56" s="240"/>
      <c r="S56" s="234">
        <f t="shared" si="5"/>
        <v>0.8717367924528302</v>
      </c>
    </row>
    <row r="57" spans="1:19" s="246" customFormat="1" ht="14.25" customHeight="1">
      <c r="A57" s="315"/>
      <c r="B57" s="239" t="s">
        <v>227</v>
      </c>
      <c r="C57" s="245">
        <v>67792469</v>
      </c>
      <c r="D57" s="233">
        <f t="shared" si="21"/>
        <v>62659965</v>
      </c>
      <c r="E57" s="233">
        <f t="shared" si="22"/>
        <v>55223383</v>
      </c>
      <c r="F57" s="233">
        <f t="shared" si="23"/>
        <v>36885622</v>
      </c>
      <c r="G57" s="240">
        <f>28281109+9480</f>
        <v>28290589</v>
      </c>
      <c r="H57" s="240">
        <v>8595033</v>
      </c>
      <c r="I57" s="240"/>
      <c r="J57" s="240">
        <v>72142</v>
      </c>
      <c r="K57" s="240">
        <v>18265619</v>
      </c>
      <c r="L57" s="240"/>
      <c r="M57" s="240"/>
      <c r="N57" s="240">
        <f t="shared" si="24"/>
        <v>7436582</v>
      </c>
      <c r="O57" s="240">
        <v>7436582</v>
      </c>
      <c r="P57" s="240">
        <v>5629865</v>
      </c>
      <c r="Q57" s="240"/>
      <c r="R57" s="240"/>
      <c r="S57" s="234">
        <f t="shared" si="5"/>
        <v>0.9242909415203627</v>
      </c>
    </row>
    <row r="58" spans="1:19" s="246" customFormat="1" ht="12.75">
      <c r="A58" s="315"/>
      <c r="B58" s="239" t="s">
        <v>403</v>
      </c>
      <c r="C58" s="245">
        <v>41000</v>
      </c>
      <c r="D58" s="233">
        <f t="shared" si="21"/>
        <v>38604</v>
      </c>
      <c r="E58" s="233">
        <f t="shared" si="22"/>
        <v>38604</v>
      </c>
      <c r="F58" s="233">
        <f t="shared" si="23"/>
        <v>38604</v>
      </c>
      <c r="G58" s="240">
        <v>25521</v>
      </c>
      <c r="H58" s="240">
        <v>13083</v>
      </c>
      <c r="I58" s="240"/>
      <c r="J58" s="240"/>
      <c r="K58" s="240"/>
      <c r="L58" s="240"/>
      <c r="M58" s="240"/>
      <c r="N58" s="240">
        <f t="shared" si="24"/>
        <v>0</v>
      </c>
      <c r="O58" s="240"/>
      <c r="P58" s="240"/>
      <c r="Q58" s="240"/>
      <c r="R58" s="240"/>
      <c r="S58" s="234">
        <f t="shared" si="5"/>
        <v>0.941560975609756</v>
      </c>
    </row>
    <row r="59" spans="1:19" s="246" customFormat="1" ht="12.75">
      <c r="A59" s="315"/>
      <c r="B59" s="239" t="s">
        <v>404</v>
      </c>
      <c r="C59" s="245">
        <v>351171</v>
      </c>
      <c r="D59" s="233">
        <f t="shared" si="21"/>
        <v>222161</v>
      </c>
      <c r="E59" s="233">
        <f t="shared" si="22"/>
        <v>222161</v>
      </c>
      <c r="F59" s="233">
        <f t="shared" si="23"/>
        <v>0</v>
      </c>
      <c r="G59" s="240"/>
      <c r="H59" s="240"/>
      <c r="I59" s="240"/>
      <c r="J59" s="240"/>
      <c r="K59" s="240">
        <v>222161</v>
      </c>
      <c r="L59" s="240"/>
      <c r="M59" s="240"/>
      <c r="N59" s="240">
        <f t="shared" si="24"/>
        <v>0</v>
      </c>
      <c r="O59" s="240"/>
      <c r="P59" s="240"/>
      <c r="Q59" s="240"/>
      <c r="R59" s="240"/>
      <c r="S59" s="234">
        <f t="shared" si="5"/>
        <v>0.632629118008036</v>
      </c>
    </row>
    <row r="60" spans="1:19" s="246" customFormat="1" ht="12.75">
      <c r="A60" s="315"/>
      <c r="B60" s="239" t="s">
        <v>405</v>
      </c>
      <c r="C60" s="245">
        <v>10168300</v>
      </c>
      <c r="D60" s="233">
        <f t="shared" si="21"/>
        <v>8033317</v>
      </c>
      <c r="E60" s="233">
        <f t="shared" si="22"/>
        <v>7855298</v>
      </c>
      <c r="F60" s="233">
        <f t="shared" si="23"/>
        <v>7580131</v>
      </c>
      <c r="G60" s="233">
        <v>19457</v>
      </c>
      <c r="H60" s="233">
        <v>7560674</v>
      </c>
      <c r="I60" s="233">
        <v>275167</v>
      </c>
      <c r="J60" s="233"/>
      <c r="K60" s="233"/>
      <c r="L60" s="233"/>
      <c r="M60" s="233"/>
      <c r="N60" s="240">
        <f t="shared" si="24"/>
        <v>178019</v>
      </c>
      <c r="O60" s="233">
        <v>178019</v>
      </c>
      <c r="P60" s="233"/>
      <c r="Q60" s="233"/>
      <c r="R60" s="233"/>
      <c r="S60" s="234">
        <f t="shared" si="5"/>
        <v>0.7900354041481861</v>
      </c>
    </row>
    <row r="61" spans="1:19" s="246" customFormat="1" ht="12.75">
      <c r="A61" s="315"/>
      <c r="B61" s="239" t="s">
        <v>406</v>
      </c>
      <c r="C61" s="245">
        <v>12214116</v>
      </c>
      <c r="D61" s="233">
        <f t="shared" si="21"/>
        <v>11406401</v>
      </c>
      <c r="E61" s="233">
        <f t="shared" si="22"/>
        <v>2857601</v>
      </c>
      <c r="F61" s="233">
        <f t="shared" si="23"/>
        <v>2574601</v>
      </c>
      <c r="G61" s="233">
        <v>4791</v>
      </c>
      <c r="H61" s="233">
        <v>2569810</v>
      </c>
      <c r="I61" s="233">
        <v>283000</v>
      </c>
      <c r="J61" s="233"/>
      <c r="K61" s="233"/>
      <c r="L61" s="233"/>
      <c r="M61" s="233"/>
      <c r="N61" s="240">
        <f t="shared" si="24"/>
        <v>8548800</v>
      </c>
      <c r="O61" s="233"/>
      <c r="P61" s="233"/>
      <c r="Q61" s="233">
        <v>8548800</v>
      </c>
      <c r="R61" s="233"/>
      <c r="S61" s="234">
        <f t="shared" si="5"/>
        <v>0.9338703676958693</v>
      </c>
    </row>
    <row r="62" spans="1:19" s="246" customFormat="1" ht="12.75" hidden="1">
      <c r="A62" s="315"/>
      <c r="B62" s="247" t="s">
        <v>407</v>
      </c>
      <c r="C62" s="248"/>
      <c r="D62" s="249">
        <f t="shared" si="21"/>
        <v>0</v>
      </c>
      <c r="E62" s="249">
        <f t="shared" si="22"/>
        <v>0</v>
      </c>
      <c r="F62" s="249">
        <f t="shared" si="23"/>
        <v>0</v>
      </c>
      <c r="G62" s="249"/>
      <c r="H62" s="249"/>
      <c r="I62" s="249"/>
      <c r="J62" s="249"/>
      <c r="K62" s="249"/>
      <c r="L62" s="249"/>
      <c r="M62" s="249"/>
      <c r="N62" s="249">
        <f t="shared" si="24"/>
        <v>0</v>
      </c>
      <c r="O62" s="249"/>
      <c r="P62" s="249"/>
      <c r="Q62" s="249"/>
      <c r="R62" s="249"/>
      <c r="S62" s="234" t="e">
        <f t="shared" si="5"/>
        <v>#DIV/0!</v>
      </c>
    </row>
    <row r="63" spans="1:19" s="246" customFormat="1" ht="12.75" hidden="1">
      <c r="A63" s="315"/>
      <c r="B63" s="247" t="s">
        <v>408</v>
      </c>
      <c r="C63" s="248"/>
      <c r="D63" s="249">
        <f t="shared" si="21"/>
        <v>0</v>
      </c>
      <c r="E63" s="249">
        <f t="shared" si="22"/>
        <v>0</v>
      </c>
      <c r="F63" s="249">
        <f t="shared" si="23"/>
        <v>0</v>
      </c>
      <c r="G63" s="249"/>
      <c r="H63" s="249"/>
      <c r="I63" s="249"/>
      <c r="J63" s="249"/>
      <c r="K63" s="249"/>
      <c r="L63" s="249"/>
      <c r="M63" s="249"/>
      <c r="N63" s="249">
        <f t="shared" si="24"/>
        <v>0</v>
      </c>
      <c r="O63" s="249"/>
      <c r="P63" s="249"/>
      <c r="Q63" s="249"/>
      <c r="R63" s="249"/>
      <c r="S63" s="234" t="e">
        <f t="shared" si="5"/>
        <v>#DIV/0!</v>
      </c>
    </row>
    <row r="64" spans="1:19" s="246" customFormat="1" ht="12.75" hidden="1">
      <c r="A64" s="315"/>
      <c r="B64" s="247" t="s">
        <v>409</v>
      </c>
      <c r="C64" s="248"/>
      <c r="D64" s="249">
        <f t="shared" si="21"/>
        <v>0</v>
      </c>
      <c r="E64" s="249">
        <f t="shared" si="22"/>
        <v>0</v>
      </c>
      <c r="F64" s="249">
        <f t="shared" si="23"/>
        <v>0</v>
      </c>
      <c r="G64" s="249"/>
      <c r="H64" s="249"/>
      <c r="I64" s="249"/>
      <c r="J64" s="249"/>
      <c r="K64" s="249"/>
      <c r="L64" s="249"/>
      <c r="M64" s="249"/>
      <c r="N64" s="249">
        <f t="shared" si="24"/>
        <v>0</v>
      </c>
      <c r="O64" s="249"/>
      <c r="P64" s="249"/>
      <c r="Q64" s="249"/>
      <c r="R64" s="249"/>
      <c r="S64" s="234" t="e">
        <f t="shared" si="5"/>
        <v>#DIV/0!</v>
      </c>
    </row>
    <row r="65" spans="1:19" s="246" customFormat="1" ht="12.75" hidden="1">
      <c r="A65" s="315"/>
      <c r="B65" s="247" t="s">
        <v>410</v>
      </c>
      <c r="C65" s="248"/>
      <c r="D65" s="249">
        <f t="shared" si="21"/>
        <v>0</v>
      </c>
      <c r="E65" s="249">
        <f t="shared" si="22"/>
        <v>0</v>
      </c>
      <c r="F65" s="249">
        <f t="shared" si="23"/>
        <v>0</v>
      </c>
      <c r="G65" s="249"/>
      <c r="H65" s="249"/>
      <c r="I65" s="249"/>
      <c r="J65" s="249"/>
      <c r="K65" s="249"/>
      <c r="L65" s="249"/>
      <c r="M65" s="249"/>
      <c r="N65" s="249">
        <f t="shared" si="24"/>
        <v>0</v>
      </c>
      <c r="O65" s="249"/>
      <c r="P65" s="249"/>
      <c r="Q65" s="249"/>
      <c r="R65" s="249"/>
      <c r="S65" s="234" t="e">
        <f t="shared" si="5"/>
        <v>#DIV/0!</v>
      </c>
    </row>
    <row r="66" spans="1:19" s="246" customFormat="1" ht="12.75" hidden="1">
      <c r="A66" s="315"/>
      <c r="B66" s="247" t="s">
        <v>411</v>
      </c>
      <c r="C66" s="248"/>
      <c r="D66" s="249">
        <f t="shared" si="21"/>
        <v>0</v>
      </c>
      <c r="E66" s="249">
        <f t="shared" si="22"/>
        <v>0</v>
      </c>
      <c r="F66" s="249">
        <f t="shared" si="23"/>
        <v>0</v>
      </c>
      <c r="G66" s="249"/>
      <c r="H66" s="249"/>
      <c r="I66" s="249"/>
      <c r="J66" s="249"/>
      <c r="K66" s="249"/>
      <c r="L66" s="249"/>
      <c r="M66" s="249"/>
      <c r="N66" s="249">
        <f t="shared" si="24"/>
        <v>0</v>
      </c>
      <c r="O66" s="249"/>
      <c r="P66" s="249"/>
      <c r="Q66" s="249"/>
      <c r="R66" s="249"/>
      <c r="S66" s="234" t="e">
        <f t="shared" si="5"/>
        <v>#DIV/0!</v>
      </c>
    </row>
    <row r="67" spans="1:19" ht="12.75">
      <c r="A67" s="226" t="s">
        <v>412</v>
      </c>
      <c r="B67" s="227"/>
      <c r="C67" s="228">
        <f aca="true" t="shared" si="25" ref="C67:R67">SUM(C68:C71)</f>
        <v>822860</v>
      </c>
      <c r="D67" s="228">
        <f t="shared" si="25"/>
        <v>810562</v>
      </c>
      <c r="E67" s="228">
        <f t="shared" si="25"/>
        <v>357045</v>
      </c>
      <c r="F67" s="228">
        <f t="shared" si="25"/>
        <v>0</v>
      </c>
      <c r="G67" s="228">
        <f t="shared" si="25"/>
        <v>0</v>
      </c>
      <c r="H67" s="228">
        <f t="shared" si="25"/>
        <v>0</v>
      </c>
      <c r="I67" s="228">
        <f t="shared" si="25"/>
        <v>270000</v>
      </c>
      <c r="J67" s="228">
        <f t="shared" si="25"/>
        <v>87045</v>
      </c>
      <c r="K67" s="228">
        <f t="shared" si="25"/>
        <v>0</v>
      </c>
      <c r="L67" s="228">
        <f t="shared" si="25"/>
        <v>0</v>
      </c>
      <c r="M67" s="228">
        <f t="shared" si="25"/>
        <v>0</v>
      </c>
      <c r="N67" s="228">
        <f t="shared" si="25"/>
        <v>453517</v>
      </c>
      <c r="O67" s="228">
        <f t="shared" si="25"/>
        <v>453517</v>
      </c>
      <c r="P67" s="228">
        <f t="shared" si="25"/>
        <v>0</v>
      </c>
      <c r="Q67" s="228">
        <f t="shared" si="25"/>
        <v>0</v>
      </c>
      <c r="R67" s="228">
        <f t="shared" si="25"/>
        <v>0</v>
      </c>
      <c r="S67" s="229">
        <f t="shared" si="5"/>
        <v>0.9850545657827577</v>
      </c>
    </row>
    <row r="68" spans="1:19" s="246" customFormat="1" ht="12.75">
      <c r="A68" s="319"/>
      <c r="B68" s="239" t="s">
        <v>413</v>
      </c>
      <c r="C68" s="245">
        <v>132860</v>
      </c>
      <c r="D68" s="233">
        <f>SUM(E68,N68)</f>
        <v>120712</v>
      </c>
      <c r="E68" s="233">
        <f>SUM(F68,M68,L68,K68,J68,I68)</f>
        <v>44045</v>
      </c>
      <c r="F68" s="233">
        <f>SUM(G68:H68)</f>
        <v>0</v>
      </c>
      <c r="G68" s="240"/>
      <c r="H68" s="240"/>
      <c r="I68" s="240"/>
      <c r="J68" s="240">
        <v>44045</v>
      </c>
      <c r="K68" s="240"/>
      <c r="L68" s="240"/>
      <c r="M68" s="240"/>
      <c r="N68" s="233">
        <f>SUM(O68,Q68,R68)</f>
        <v>76667</v>
      </c>
      <c r="O68" s="240">
        <v>76667</v>
      </c>
      <c r="P68" s="240"/>
      <c r="Q68" s="240"/>
      <c r="R68" s="240"/>
      <c r="S68" s="234">
        <f t="shared" si="5"/>
        <v>0.9085654071955441</v>
      </c>
    </row>
    <row r="69" spans="1:19" s="246" customFormat="1" ht="12.75">
      <c r="A69" s="320"/>
      <c r="B69" s="239" t="s">
        <v>414</v>
      </c>
      <c r="C69" s="245">
        <v>70000</v>
      </c>
      <c r="D69" s="233">
        <f>SUM(E69,N69)</f>
        <v>69850</v>
      </c>
      <c r="E69" s="233">
        <f>SUM(F69,M69,L69,K69,J69,I69)</f>
        <v>43000</v>
      </c>
      <c r="F69" s="233">
        <f>SUM(G69:H69)</f>
        <v>0</v>
      </c>
      <c r="G69" s="240"/>
      <c r="H69" s="240"/>
      <c r="I69" s="240"/>
      <c r="J69" s="240">
        <v>43000</v>
      </c>
      <c r="K69" s="240"/>
      <c r="L69" s="240"/>
      <c r="M69" s="240"/>
      <c r="N69" s="233">
        <f>SUM(O69,Q69,R69)</f>
        <v>26850</v>
      </c>
      <c r="O69" s="240">
        <v>26850</v>
      </c>
      <c r="P69" s="240"/>
      <c r="Q69" s="240"/>
      <c r="R69" s="240"/>
      <c r="S69" s="234">
        <f t="shared" si="5"/>
        <v>0.9978571428571429</v>
      </c>
    </row>
    <row r="70" spans="1:19" s="246" customFormat="1" ht="12.75">
      <c r="A70" s="320"/>
      <c r="B70" s="239" t="s">
        <v>415</v>
      </c>
      <c r="C70" s="245">
        <v>200000</v>
      </c>
      <c r="D70" s="233">
        <f>SUM(E70,N70)</f>
        <v>200000</v>
      </c>
      <c r="E70" s="233">
        <f>SUM(F70,M70,L70,K70,J70,I70)</f>
        <v>200000</v>
      </c>
      <c r="F70" s="233">
        <f>SUM(G70:H70)</f>
        <v>0</v>
      </c>
      <c r="G70" s="240"/>
      <c r="H70" s="240"/>
      <c r="I70" s="240">
        <v>200000</v>
      </c>
      <c r="J70" s="240"/>
      <c r="K70" s="240"/>
      <c r="L70" s="240"/>
      <c r="M70" s="240"/>
      <c r="N70" s="233">
        <f>SUM(O70,Q70,R70)</f>
        <v>0</v>
      </c>
      <c r="O70" s="240"/>
      <c r="P70" s="240"/>
      <c r="Q70" s="240"/>
      <c r="R70" s="240"/>
      <c r="S70" s="234">
        <f t="shared" si="5"/>
        <v>1</v>
      </c>
    </row>
    <row r="71" spans="1:19" ht="12.75">
      <c r="A71" s="321"/>
      <c r="B71" s="236" t="s">
        <v>416</v>
      </c>
      <c r="C71" s="237">
        <v>420000</v>
      </c>
      <c r="D71" s="233">
        <f>SUM(E71,N71)</f>
        <v>420000</v>
      </c>
      <c r="E71" s="233">
        <f>SUM(F71,M71,L71,K71,J71,I71)</f>
        <v>70000</v>
      </c>
      <c r="F71" s="233">
        <f>SUM(G71:H71)</f>
        <v>0</v>
      </c>
      <c r="G71" s="233"/>
      <c r="H71" s="233"/>
      <c r="I71" s="233">
        <v>70000</v>
      </c>
      <c r="J71" s="233"/>
      <c r="K71" s="233"/>
      <c r="L71" s="233"/>
      <c r="M71" s="233"/>
      <c r="N71" s="233">
        <f>SUM(O71,Q71,R71)</f>
        <v>350000</v>
      </c>
      <c r="O71" s="233">
        <v>350000</v>
      </c>
      <c r="P71" s="233"/>
      <c r="Q71" s="233"/>
      <c r="R71" s="233"/>
      <c r="S71" s="234">
        <f t="shared" si="5"/>
        <v>1</v>
      </c>
    </row>
    <row r="72" spans="1:19" s="230" customFormat="1" ht="12.75">
      <c r="A72" s="226" t="s">
        <v>417</v>
      </c>
      <c r="B72" s="227"/>
      <c r="C72" s="228">
        <f aca="true" t="shared" si="26" ref="C72:R72">SUM(C73:C74)</f>
        <v>15925192</v>
      </c>
      <c r="D72" s="228">
        <f t="shared" si="26"/>
        <v>13588678</v>
      </c>
      <c r="E72" s="228">
        <f t="shared" si="26"/>
        <v>13588678</v>
      </c>
      <c r="F72" s="228">
        <f t="shared" si="26"/>
        <v>0</v>
      </c>
      <c r="G72" s="228">
        <f t="shared" si="26"/>
        <v>0</v>
      </c>
      <c r="H72" s="228">
        <f t="shared" si="26"/>
        <v>0</v>
      </c>
      <c r="I72" s="228">
        <f t="shared" si="26"/>
        <v>0</v>
      </c>
      <c r="J72" s="228">
        <f t="shared" si="26"/>
        <v>0</v>
      </c>
      <c r="K72" s="228">
        <f t="shared" si="26"/>
        <v>0</v>
      </c>
      <c r="L72" s="228">
        <f t="shared" si="26"/>
        <v>0</v>
      </c>
      <c r="M72" s="228">
        <f t="shared" si="26"/>
        <v>13588678</v>
      </c>
      <c r="N72" s="228">
        <f t="shared" si="26"/>
        <v>0</v>
      </c>
      <c r="O72" s="228">
        <f t="shared" si="26"/>
        <v>0</v>
      </c>
      <c r="P72" s="228">
        <f t="shared" si="26"/>
        <v>0</v>
      </c>
      <c r="Q72" s="228">
        <f t="shared" si="26"/>
        <v>0</v>
      </c>
      <c r="R72" s="228">
        <f t="shared" si="26"/>
        <v>0</v>
      </c>
      <c r="S72" s="229">
        <f t="shared" si="5"/>
        <v>0.8532818944977241</v>
      </c>
    </row>
    <row r="73" spans="1:19" ht="12.75">
      <c r="A73" s="315"/>
      <c r="B73" s="236" t="s">
        <v>418</v>
      </c>
      <c r="C73" s="237">
        <v>13640800</v>
      </c>
      <c r="D73" s="233">
        <f>SUM(E73,N73)</f>
        <v>13588678</v>
      </c>
      <c r="E73" s="233">
        <f>SUM(F73,M73,L73,K73,J73,I73)</f>
        <v>13588678</v>
      </c>
      <c r="F73" s="233">
        <f>SUM(G73:H73)</f>
        <v>0</v>
      </c>
      <c r="G73" s="233"/>
      <c r="H73" s="233"/>
      <c r="I73" s="233"/>
      <c r="J73" s="233"/>
      <c r="K73" s="233"/>
      <c r="L73" s="233"/>
      <c r="M73" s="233">
        <v>13588678</v>
      </c>
      <c r="N73" s="233">
        <f>SUM(O73,Q73,R73)</f>
        <v>0</v>
      </c>
      <c r="O73" s="233"/>
      <c r="P73" s="233"/>
      <c r="Q73" s="233"/>
      <c r="R73" s="233"/>
      <c r="S73" s="234">
        <f aca="true" t="shared" si="27" ref="S73:S137">D73/C73</f>
        <v>0.996178963110668</v>
      </c>
    </row>
    <row r="74" spans="1:19" ht="12.75">
      <c r="A74" s="315"/>
      <c r="B74" s="236" t="s">
        <v>419</v>
      </c>
      <c r="C74" s="237">
        <v>2284392</v>
      </c>
      <c r="D74" s="233">
        <f>SUM(E74,N74)</f>
        <v>0</v>
      </c>
      <c r="E74" s="233">
        <f>SUM(F74,M74,L74,K74,J74,I74)</f>
        <v>0</v>
      </c>
      <c r="F74" s="233">
        <f>SUM(G74:H74)</f>
        <v>0</v>
      </c>
      <c r="G74" s="233"/>
      <c r="H74" s="233"/>
      <c r="I74" s="233"/>
      <c r="J74" s="233"/>
      <c r="K74" s="233"/>
      <c r="L74" s="233"/>
      <c r="M74" s="233"/>
      <c r="N74" s="233">
        <f>SUM(O74,Q74,R74)</f>
        <v>0</v>
      </c>
      <c r="O74" s="233"/>
      <c r="P74" s="233"/>
      <c r="Q74" s="233"/>
      <c r="R74" s="233"/>
      <c r="S74" s="234">
        <f t="shared" si="27"/>
        <v>0</v>
      </c>
    </row>
    <row r="75" spans="1:19" s="230" customFormat="1" ht="12.75">
      <c r="A75" s="226" t="s">
        <v>420</v>
      </c>
      <c r="B75" s="227"/>
      <c r="C75" s="228">
        <f aca="true" t="shared" si="28" ref="C75:R75">SUM(C76)</f>
        <v>3211126</v>
      </c>
      <c r="D75" s="228">
        <f t="shared" si="28"/>
        <v>0</v>
      </c>
      <c r="E75" s="228">
        <f t="shared" si="28"/>
        <v>0</v>
      </c>
      <c r="F75" s="228">
        <f t="shared" si="28"/>
        <v>0</v>
      </c>
      <c r="G75" s="228">
        <f t="shared" si="28"/>
        <v>0</v>
      </c>
      <c r="H75" s="228">
        <f t="shared" si="28"/>
        <v>0</v>
      </c>
      <c r="I75" s="228">
        <f t="shared" si="28"/>
        <v>0</v>
      </c>
      <c r="J75" s="228">
        <f t="shared" si="28"/>
        <v>0</v>
      </c>
      <c r="K75" s="228">
        <f t="shared" si="28"/>
        <v>0</v>
      </c>
      <c r="L75" s="228">
        <f t="shared" si="28"/>
        <v>0</v>
      </c>
      <c r="M75" s="228">
        <f t="shared" si="28"/>
        <v>0</v>
      </c>
      <c r="N75" s="228">
        <f t="shared" si="28"/>
        <v>0</v>
      </c>
      <c r="O75" s="228">
        <f t="shared" si="28"/>
        <v>0</v>
      </c>
      <c r="P75" s="228">
        <f t="shared" si="28"/>
        <v>0</v>
      </c>
      <c r="Q75" s="228">
        <f t="shared" si="28"/>
        <v>0</v>
      </c>
      <c r="R75" s="228">
        <f t="shared" si="28"/>
        <v>0</v>
      </c>
      <c r="S75" s="229">
        <f t="shared" si="27"/>
        <v>0</v>
      </c>
    </row>
    <row r="76" spans="1:19" ht="12.75">
      <c r="A76" s="315"/>
      <c r="B76" s="236" t="s">
        <v>421</v>
      </c>
      <c r="C76" s="237">
        <v>3211126</v>
      </c>
      <c r="D76" s="233">
        <f>SUM(E76,N76)</f>
        <v>0</v>
      </c>
      <c r="E76" s="233">
        <f>SUM(F76,M76,L76,K76,J76,I76)</f>
        <v>0</v>
      </c>
      <c r="F76" s="233">
        <f>SUM(G76:H76)</f>
        <v>0</v>
      </c>
      <c r="G76" s="233"/>
      <c r="H76" s="233"/>
      <c r="I76" s="233"/>
      <c r="J76" s="233"/>
      <c r="K76" s="233"/>
      <c r="L76" s="233"/>
      <c r="M76" s="233"/>
      <c r="N76" s="233">
        <f>SUM(R76,Q76,O76)</f>
        <v>0</v>
      </c>
      <c r="O76" s="233"/>
      <c r="P76" s="233"/>
      <c r="Q76" s="233"/>
      <c r="R76" s="233"/>
      <c r="S76" s="234">
        <f t="shared" si="27"/>
        <v>0</v>
      </c>
    </row>
    <row r="77" spans="1:19" s="246" customFormat="1" ht="12.75" hidden="1">
      <c r="A77" s="315"/>
      <c r="B77" s="250" t="s">
        <v>408</v>
      </c>
      <c r="C77" s="251"/>
      <c r="D77" s="249">
        <f>SUM(E77,N77)</f>
        <v>0</v>
      </c>
      <c r="E77" s="249">
        <f>SUM(F77,M77,L77,K77,J77,I77)</f>
        <v>0</v>
      </c>
      <c r="F77" s="249">
        <f>SUM(G77:H77)</f>
        <v>0</v>
      </c>
      <c r="G77" s="249"/>
      <c r="H77" s="249"/>
      <c r="I77" s="249"/>
      <c r="J77" s="249"/>
      <c r="K77" s="249"/>
      <c r="L77" s="249"/>
      <c r="M77" s="249"/>
      <c r="N77" s="249">
        <f>SUM(O77,Q77,R77)</f>
        <v>0</v>
      </c>
      <c r="O77" s="249"/>
      <c r="P77" s="249"/>
      <c r="Q77" s="249"/>
      <c r="R77" s="249"/>
      <c r="S77" s="229" t="e">
        <f t="shared" si="27"/>
        <v>#DIV/0!</v>
      </c>
    </row>
    <row r="78" spans="1:19" s="246" customFormat="1" ht="12.75" hidden="1">
      <c r="A78" s="315"/>
      <c r="B78" s="250" t="s">
        <v>422</v>
      </c>
      <c r="C78" s="251"/>
      <c r="D78" s="249">
        <f>SUM(E78,N78)</f>
        <v>0</v>
      </c>
      <c r="E78" s="249">
        <f>SUM(F78,M78,L78,K78,J78,I78)</f>
        <v>0</v>
      </c>
      <c r="F78" s="249">
        <f>SUM(G78:H78)</f>
        <v>0</v>
      </c>
      <c r="G78" s="249"/>
      <c r="H78" s="249"/>
      <c r="I78" s="249"/>
      <c r="J78" s="249"/>
      <c r="K78" s="249"/>
      <c r="L78" s="249"/>
      <c r="M78" s="249"/>
      <c r="N78" s="249">
        <f>SUM(O78,Q78,R78)</f>
        <v>0</v>
      </c>
      <c r="O78" s="249"/>
      <c r="P78" s="249"/>
      <c r="Q78" s="249"/>
      <c r="R78" s="249"/>
      <c r="S78" s="229" t="e">
        <f t="shared" si="27"/>
        <v>#DIV/0!</v>
      </c>
    </row>
    <row r="79" spans="1:19" s="246" customFormat="1" ht="12.75" hidden="1">
      <c r="A79" s="315"/>
      <c r="B79" s="250" t="s">
        <v>423</v>
      </c>
      <c r="C79" s="251"/>
      <c r="D79" s="249">
        <f>SUM(E79,N79)</f>
        <v>0</v>
      </c>
      <c r="E79" s="249">
        <f>SUM(F79,M79,L79,K79,J79,I79)</f>
        <v>0</v>
      </c>
      <c r="F79" s="249">
        <f>SUM(G79:H79)</f>
        <v>0</v>
      </c>
      <c r="G79" s="249"/>
      <c r="H79" s="249"/>
      <c r="I79" s="249"/>
      <c r="J79" s="249"/>
      <c r="K79" s="249"/>
      <c r="L79" s="249"/>
      <c r="M79" s="249"/>
      <c r="N79" s="249">
        <f>SUM(O79,Q79,R79)</f>
        <v>0</v>
      </c>
      <c r="O79" s="249"/>
      <c r="P79" s="249"/>
      <c r="Q79" s="249"/>
      <c r="R79" s="249"/>
      <c r="S79" s="229" t="e">
        <f t="shared" si="27"/>
        <v>#DIV/0!</v>
      </c>
    </row>
    <row r="80" spans="1:19" s="246" customFormat="1" ht="13.5" customHeight="1" hidden="1">
      <c r="A80" s="315"/>
      <c r="B80" s="250" t="s">
        <v>424</v>
      </c>
      <c r="C80" s="251"/>
      <c r="D80" s="249">
        <f>SUM(E80,N80)</f>
        <v>0</v>
      </c>
      <c r="E80" s="249">
        <f>SUM(F80,M80,L80,K80,J80,I80)</f>
        <v>0</v>
      </c>
      <c r="F80" s="249">
        <f>SUM(G80:H80)</f>
        <v>0</v>
      </c>
      <c r="G80" s="249"/>
      <c r="H80" s="249"/>
      <c r="I80" s="249"/>
      <c r="J80" s="249"/>
      <c r="K80" s="249"/>
      <c r="L80" s="249"/>
      <c r="M80" s="249"/>
      <c r="N80" s="249">
        <f>SUM(O80,Q80,R80)</f>
        <v>0</v>
      </c>
      <c r="O80" s="249"/>
      <c r="P80" s="249"/>
      <c r="Q80" s="249"/>
      <c r="R80" s="249"/>
      <c r="S80" s="229" t="e">
        <f t="shared" si="27"/>
        <v>#DIV/0!</v>
      </c>
    </row>
    <row r="81" spans="1:19" s="230" customFormat="1" ht="12.75">
      <c r="A81" s="226" t="s">
        <v>425</v>
      </c>
      <c r="B81" s="252"/>
      <c r="C81" s="228">
        <f aca="true" t="shared" si="29" ref="C81:R81">SUM(C82:C90)</f>
        <v>66458952</v>
      </c>
      <c r="D81" s="228">
        <f t="shared" si="29"/>
        <v>62460011</v>
      </c>
      <c r="E81" s="228">
        <f t="shared" si="29"/>
        <v>58964323</v>
      </c>
      <c r="F81" s="228">
        <f t="shared" si="29"/>
        <v>50242187</v>
      </c>
      <c r="G81" s="228">
        <f t="shared" si="29"/>
        <v>42158258</v>
      </c>
      <c r="H81" s="228">
        <f t="shared" si="29"/>
        <v>8083929</v>
      </c>
      <c r="I81" s="228">
        <f t="shared" si="29"/>
        <v>3084660</v>
      </c>
      <c r="J81" s="228">
        <f t="shared" si="29"/>
        <v>813213</v>
      </c>
      <c r="K81" s="228">
        <f t="shared" si="29"/>
        <v>4824263</v>
      </c>
      <c r="L81" s="228">
        <f t="shared" si="29"/>
        <v>0</v>
      </c>
      <c r="M81" s="228">
        <f t="shared" si="29"/>
        <v>0</v>
      </c>
      <c r="N81" s="228">
        <f t="shared" si="29"/>
        <v>3495688</v>
      </c>
      <c r="O81" s="228">
        <f t="shared" si="29"/>
        <v>3495688</v>
      </c>
      <c r="P81" s="228">
        <f t="shared" si="29"/>
        <v>3289460</v>
      </c>
      <c r="Q81" s="228">
        <f t="shared" si="29"/>
        <v>0</v>
      </c>
      <c r="R81" s="228">
        <f t="shared" si="29"/>
        <v>0</v>
      </c>
      <c r="S81" s="229">
        <f t="shared" si="27"/>
        <v>0.9398284071647715</v>
      </c>
    </row>
    <row r="82" spans="1:19" s="246" customFormat="1" ht="12.75">
      <c r="A82" s="318"/>
      <c r="B82" s="253">
        <v>80102</v>
      </c>
      <c r="C82" s="254">
        <v>3684739</v>
      </c>
      <c r="D82" s="233">
        <f aca="true" t="shared" si="30" ref="D82:D90">SUM(E82,N82)</f>
        <v>3656845</v>
      </c>
      <c r="E82" s="233">
        <f aca="true" t="shared" si="31" ref="E82:E90">SUM(F82,M82,L82,K82,J82,I82)</f>
        <v>3656845</v>
      </c>
      <c r="F82" s="233">
        <f aca="true" t="shared" si="32" ref="F82:F90">SUM(G82:H82)</f>
        <v>3511292</v>
      </c>
      <c r="G82" s="240">
        <v>3277044</v>
      </c>
      <c r="H82" s="240">
        <v>234248</v>
      </c>
      <c r="I82" s="240"/>
      <c r="J82" s="240">
        <v>145553</v>
      </c>
      <c r="K82" s="240"/>
      <c r="L82" s="240"/>
      <c r="M82" s="240"/>
      <c r="N82" s="240">
        <f aca="true" t="shared" si="33" ref="N82:N90">SUM(O82,Q82,R82)</f>
        <v>0</v>
      </c>
      <c r="O82" s="240"/>
      <c r="P82" s="240"/>
      <c r="Q82" s="240"/>
      <c r="R82" s="240"/>
      <c r="S82" s="234">
        <f t="shared" si="27"/>
        <v>0.9924298573114676</v>
      </c>
    </row>
    <row r="83" spans="1:19" s="246" customFormat="1" ht="12.75">
      <c r="A83" s="318"/>
      <c r="B83" s="253">
        <v>80111</v>
      </c>
      <c r="C83" s="254">
        <v>1371342</v>
      </c>
      <c r="D83" s="233">
        <f t="shared" si="30"/>
        <v>1349385</v>
      </c>
      <c r="E83" s="233">
        <f t="shared" si="31"/>
        <v>1349385</v>
      </c>
      <c r="F83" s="233">
        <f t="shared" si="32"/>
        <v>1320559</v>
      </c>
      <c r="G83" s="240">
        <v>1262969</v>
      </c>
      <c r="H83" s="240">
        <v>57590</v>
      </c>
      <c r="I83" s="240"/>
      <c r="J83" s="240">
        <v>28826</v>
      </c>
      <c r="K83" s="240"/>
      <c r="L83" s="240"/>
      <c r="M83" s="240"/>
      <c r="N83" s="240">
        <f t="shared" si="33"/>
        <v>0</v>
      </c>
      <c r="O83" s="240"/>
      <c r="P83" s="240"/>
      <c r="Q83" s="240"/>
      <c r="R83" s="240"/>
      <c r="S83" s="234">
        <f t="shared" si="27"/>
        <v>0.9839886767852221</v>
      </c>
    </row>
    <row r="84" spans="1:19" s="246" customFormat="1" ht="12.75">
      <c r="A84" s="318"/>
      <c r="B84" s="253">
        <v>80121</v>
      </c>
      <c r="C84" s="254">
        <v>217911</v>
      </c>
      <c r="D84" s="233">
        <f t="shared" si="30"/>
        <v>217766</v>
      </c>
      <c r="E84" s="233">
        <f t="shared" si="31"/>
        <v>217766</v>
      </c>
      <c r="F84" s="233">
        <f t="shared" si="32"/>
        <v>217766</v>
      </c>
      <c r="G84" s="240">
        <v>195920</v>
      </c>
      <c r="H84" s="240">
        <v>21846</v>
      </c>
      <c r="I84" s="240"/>
      <c r="J84" s="240"/>
      <c r="K84" s="240"/>
      <c r="L84" s="240"/>
      <c r="M84" s="240"/>
      <c r="N84" s="240">
        <f t="shared" si="33"/>
        <v>0</v>
      </c>
      <c r="O84" s="240"/>
      <c r="P84" s="240"/>
      <c r="Q84" s="240"/>
      <c r="R84" s="240"/>
      <c r="S84" s="234">
        <f t="shared" si="27"/>
        <v>0.999334590727407</v>
      </c>
    </row>
    <row r="85" spans="1:19" s="246" customFormat="1" ht="12.75">
      <c r="A85" s="318"/>
      <c r="B85" s="253">
        <v>80130</v>
      </c>
      <c r="C85" s="254">
        <v>22812691</v>
      </c>
      <c r="D85" s="233">
        <f t="shared" si="30"/>
        <v>22549890</v>
      </c>
      <c r="E85" s="233">
        <f t="shared" si="31"/>
        <v>20379943</v>
      </c>
      <c r="F85" s="233">
        <f t="shared" si="32"/>
        <v>17180807</v>
      </c>
      <c r="G85" s="240">
        <v>14577165</v>
      </c>
      <c r="H85" s="240">
        <v>2603642</v>
      </c>
      <c r="I85" s="240"/>
      <c r="J85" s="240">
        <v>273916</v>
      </c>
      <c r="K85" s="240">
        <v>2925220</v>
      </c>
      <c r="L85" s="240"/>
      <c r="M85" s="240"/>
      <c r="N85" s="240">
        <f t="shared" si="33"/>
        <v>2169947</v>
      </c>
      <c r="O85" s="240">
        <v>2169947</v>
      </c>
      <c r="P85" s="240">
        <v>2070443</v>
      </c>
      <c r="Q85" s="240"/>
      <c r="R85" s="240"/>
      <c r="S85" s="234">
        <f t="shared" si="27"/>
        <v>0.9884800526163265</v>
      </c>
    </row>
    <row r="86" spans="1:19" s="246" customFormat="1" ht="12.75">
      <c r="A86" s="318"/>
      <c r="B86" s="253">
        <v>80131</v>
      </c>
      <c r="C86" s="254">
        <v>574544</v>
      </c>
      <c r="D86" s="233">
        <f t="shared" si="30"/>
        <v>571160</v>
      </c>
      <c r="E86" s="233">
        <f t="shared" si="31"/>
        <v>571160</v>
      </c>
      <c r="F86" s="233">
        <f t="shared" si="32"/>
        <v>564660</v>
      </c>
      <c r="G86" s="240">
        <v>542807</v>
      </c>
      <c r="H86" s="240">
        <v>21853</v>
      </c>
      <c r="I86" s="240"/>
      <c r="J86" s="240">
        <v>6500</v>
      </c>
      <c r="K86" s="240"/>
      <c r="L86" s="240"/>
      <c r="M86" s="240"/>
      <c r="N86" s="240">
        <f t="shared" si="33"/>
        <v>0</v>
      </c>
      <c r="O86" s="240"/>
      <c r="P86" s="240"/>
      <c r="Q86" s="240"/>
      <c r="R86" s="240"/>
      <c r="S86" s="234">
        <f t="shared" si="27"/>
        <v>0.9941101116711688</v>
      </c>
    </row>
    <row r="87" spans="1:19" s="246" customFormat="1" ht="12.75">
      <c r="A87" s="318"/>
      <c r="B87" s="253">
        <v>80141</v>
      </c>
      <c r="C87" s="254">
        <v>10819496</v>
      </c>
      <c r="D87" s="233">
        <f t="shared" si="30"/>
        <v>10632591</v>
      </c>
      <c r="E87" s="233">
        <f t="shared" si="31"/>
        <v>10632591</v>
      </c>
      <c r="F87" s="233">
        <f t="shared" si="32"/>
        <v>10491151</v>
      </c>
      <c r="G87" s="240">
        <v>9462743</v>
      </c>
      <c r="H87" s="240">
        <v>1028408</v>
      </c>
      <c r="I87" s="240"/>
      <c r="J87" s="240">
        <v>141440</v>
      </c>
      <c r="K87" s="240"/>
      <c r="L87" s="240"/>
      <c r="M87" s="240"/>
      <c r="N87" s="240">
        <f t="shared" si="33"/>
        <v>0</v>
      </c>
      <c r="O87" s="240"/>
      <c r="P87" s="240"/>
      <c r="Q87" s="240"/>
      <c r="R87" s="240"/>
      <c r="S87" s="234">
        <f t="shared" si="27"/>
        <v>0.9827251657563347</v>
      </c>
    </row>
    <row r="88" spans="1:19" s="246" customFormat="1" ht="12.75">
      <c r="A88" s="318"/>
      <c r="B88" s="253">
        <v>80146</v>
      </c>
      <c r="C88" s="254">
        <v>11585920</v>
      </c>
      <c r="D88" s="233">
        <f t="shared" si="30"/>
        <v>8781616</v>
      </c>
      <c r="E88" s="233">
        <f t="shared" si="31"/>
        <v>8389816</v>
      </c>
      <c r="F88" s="233">
        <f t="shared" si="32"/>
        <v>6476682</v>
      </c>
      <c r="G88" s="240">
        <v>5751006</v>
      </c>
      <c r="H88" s="240">
        <v>725676</v>
      </c>
      <c r="I88" s="240">
        <v>146</v>
      </c>
      <c r="J88" s="240">
        <v>18614</v>
      </c>
      <c r="K88" s="240">
        <v>1894374</v>
      </c>
      <c r="L88" s="240"/>
      <c r="M88" s="240"/>
      <c r="N88" s="240">
        <f t="shared" si="33"/>
        <v>391800</v>
      </c>
      <c r="O88" s="240">
        <v>391800</v>
      </c>
      <c r="P88" s="240">
        <v>391801</v>
      </c>
      <c r="Q88" s="240"/>
      <c r="R88" s="240"/>
      <c r="S88" s="234">
        <f t="shared" si="27"/>
        <v>0.7579558636690051</v>
      </c>
    </row>
    <row r="89" spans="1:19" s="246" customFormat="1" ht="12.75">
      <c r="A89" s="318"/>
      <c r="B89" s="253">
        <v>80147</v>
      </c>
      <c r="C89" s="254">
        <v>11021851</v>
      </c>
      <c r="D89" s="233">
        <f t="shared" si="30"/>
        <v>10968586</v>
      </c>
      <c r="E89" s="233">
        <f t="shared" si="31"/>
        <v>10044256</v>
      </c>
      <c r="F89" s="233">
        <f t="shared" si="32"/>
        <v>10036959</v>
      </c>
      <c r="G89" s="240">
        <v>7084280</v>
      </c>
      <c r="H89" s="240">
        <v>2952679</v>
      </c>
      <c r="I89" s="240"/>
      <c r="J89" s="240">
        <v>7297</v>
      </c>
      <c r="K89" s="240"/>
      <c r="L89" s="240"/>
      <c r="M89" s="240"/>
      <c r="N89" s="240">
        <f t="shared" si="33"/>
        <v>924330</v>
      </c>
      <c r="O89" s="232">
        <v>924330</v>
      </c>
      <c r="P89" s="240">
        <v>827216</v>
      </c>
      <c r="Q89" s="240"/>
      <c r="R89" s="240"/>
      <c r="S89" s="234">
        <f t="shared" si="27"/>
        <v>0.9951673271576617</v>
      </c>
    </row>
    <row r="90" spans="1:19" s="246" customFormat="1" ht="12.75">
      <c r="A90" s="318"/>
      <c r="B90" s="253">
        <v>80195</v>
      </c>
      <c r="C90" s="254">
        <v>4370458</v>
      </c>
      <c r="D90" s="233">
        <f t="shared" si="30"/>
        <v>3732172</v>
      </c>
      <c r="E90" s="233">
        <f t="shared" si="31"/>
        <v>3722561</v>
      </c>
      <c r="F90" s="233">
        <f t="shared" si="32"/>
        <v>442311</v>
      </c>
      <c r="G90" s="240">
        <v>4324</v>
      </c>
      <c r="H90" s="240">
        <v>437987</v>
      </c>
      <c r="I90" s="240">
        <v>3084514</v>
      </c>
      <c r="J90" s="240">
        <v>191067</v>
      </c>
      <c r="K90" s="240">
        <v>4669</v>
      </c>
      <c r="L90" s="240"/>
      <c r="M90" s="240"/>
      <c r="N90" s="240">
        <f t="shared" si="33"/>
        <v>9611</v>
      </c>
      <c r="O90" s="240">
        <v>9611</v>
      </c>
      <c r="P90" s="240"/>
      <c r="Q90" s="240"/>
      <c r="R90" s="240"/>
      <c r="S90" s="234">
        <f t="shared" si="27"/>
        <v>0.8539544368118857</v>
      </c>
    </row>
    <row r="91" spans="1:19" s="230" customFormat="1" ht="12.75">
      <c r="A91" s="226" t="s">
        <v>426</v>
      </c>
      <c r="B91" s="252"/>
      <c r="C91" s="228">
        <f>SUM(C92:C93)</f>
        <v>8885779</v>
      </c>
      <c r="D91" s="228">
        <f aca="true" t="shared" si="34" ref="D91:R91">SUM(D92:D93)</f>
        <v>6591731</v>
      </c>
      <c r="E91" s="228">
        <f t="shared" si="34"/>
        <v>6591200</v>
      </c>
      <c r="F91" s="228">
        <f t="shared" si="34"/>
        <v>0</v>
      </c>
      <c r="G91" s="228">
        <f t="shared" si="34"/>
        <v>0</v>
      </c>
      <c r="H91" s="228">
        <f t="shared" si="34"/>
        <v>0</v>
      </c>
      <c r="I91" s="228">
        <f t="shared" si="34"/>
        <v>2507999</v>
      </c>
      <c r="J91" s="228">
        <f t="shared" si="34"/>
        <v>0</v>
      </c>
      <c r="K91" s="228">
        <f t="shared" si="34"/>
        <v>4083201</v>
      </c>
      <c r="L91" s="228">
        <f t="shared" si="34"/>
        <v>0</v>
      </c>
      <c r="M91" s="228">
        <f t="shared" si="34"/>
        <v>0</v>
      </c>
      <c r="N91" s="228">
        <f t="shared" si="34"/>
        <v>531</v>
      </c>
      <c r="O91" s="228">
        <f t="shared" si="34"/>
        <v>531</v>
      </c>
      <c r="P91" s="228">
        <f t="shared" si="34"/>
        <v>531</v>
      </c>
      <c r="Q91" s="228">
        <f t="shared" si="34"/>
        <v>0</v>
      </c>
      <c r="R91" s="228">
        <f t="shared" si="34"/>
        <v>0</v>
      </c>
      <c r="S91" s="229">
        <f t="shared" si="27"/>
        <v>0.7418292757449854</v>
      </c>
    </row>
    <row r="92" spans="1:19" s="246" customFormat="1" ht="12.75">
      <c r="A92" s="318"/>
      <c r="B92" s="253">
        <v>80309</v>
      </c>
      <c r="C92" s="254">
        <v>6377779</v>
      </c>
      <c r="D92" s="233">
        <f>SUM(E92,N92)</f>
        <v>4083732</v>
      </c>
      <c r="E92" s="233">
        <f>SUM(F92,M92,L92,K92,J92,I92)</f>
        <v>4083201</v>
      </c>
      <c r="F92" s="233">
        <f>SUM(G92:H92)</f>
        <v>0</v>
      </c>
      <c r="G92" s="240"/>
      <c r="H92" s="240"/>
      <c r="I92" s="240"/>
      <c r="J92" s="240"/>
      <c r="K92" s="240">
        <v>4083201</v>
      </c>
      <c r="L92" s="240"/>
      <c r="M92" s="240"/>
      <c r="N92" s="240">
        <f>SUM(O92,Q92,R92)</f>
        <v>531</v>
      </c>
      <c r="O92" s="240">
        <v>531</v>
      </c>
      <c r="P92" s="240">
        <v>531</v>
      </c>
      <c r="Q92" s="240"/>
      <c r="R92" s="240"/>
      <c r="S92" s="234">
        <f t="shared" si="27"/>
        <v>0.6403062884430458</v>
      </c>
    </row>
    <row r="93" spans="1:19" s="246" customFormat="1" ht="12.75">
      <c r="A93" s="318"/>
      <c r="B93" s="253">
        <v>80395</v>
      </c>
      <c r="C93" s="254">
        <v>2508000</v>
      </c>
      <c r="D93" s="233">
        <f>SUM(E93,N93)</f>
        <v>2507999</v>
      </c>
      <c r="E93" s="233">
        <f>SUM(F93,M93,L93,K93,J93,I93)</f>
        <v>2507999</v>
      </c>
      <c r="F93" s="233">
        <f>SUM(G93:H93)</f>
        <v>0</v>
      </c>
      <c r="G93" s="240"/>
      <c r="H93" s="240"/>
      <c r="I93" s="240">
        <v>2507999</v>
      </c>
      <c r="J93" s="240"/>
      <c r="K93" s="240"/>
      <c r="L93" s="240"/>
      <c r="M93" s="240"/>
      <c r="N93" s="240">
        <f>SUM(O93,Q93,R93)</f>
        <v>0</v>
      </c>
      <c r="O93" s="240"/>
      <c r="P93" s="240"/>
      <c r="Q93" s="240"/>
      <c r="R93" s="240"/>
      <c r="S93" s="234">
        <f t="shared" si="27"/>
        <v>0.999999601275917</v>
      </c>
    </row>
    <row r="94" spans="1:19" s="230" customFormat="1" ht="12.75">
      <c r="A94" s="226" t="s">
        <v>427</v>
      </c>
      <c r="B94" s="252"/>
      <c r="C94" s="228">
        <f aca="true" t="shared" si="35" ref="C94:R94">SUM(C95:C104)</f>
        <v>66976839</v>
      </c>
      <c r="D94" s="228">
        <f t="shared" si="35"/>
        <v>61568848</v>
      </c>
      <c r="E94" s="228">
        <f t="shared" si="35"/>
        <v>4912102</v>
      </c>
      <c r="F94" s="228">
        <f t="shared" si="35"/>
        <v>1162835</v>
      </c>
      <c r="G94" s="228">
        <f t="shared" si="35"/>
        <v>0</v>
      </c>
      <c r="H94" s="228">
        <f t="shared" si="35"/>
        <v>1162835</v>
      </c>
      <c r="I94" s="228">
        <f t="shared" si="35"/>
        <v>3749267</v>
      </c>
      <c r="J94" s="228">
        <f t="shared" si="35"/>
        <v>0</v>
      </c>
      <c r="K94" s="228">
        <f t="shared" si="35"/>
        <v>0</v>
      </c>
      <c r="L94" s="228">
        <f t="shared" si="35"/>
        <v>0</v>
      </c>
      <c r="M94" s="228">
        <f t="shared" si="35"/>
        <v>0</v>
      </c>
      <c r="N94" s="228">
        <f t="shared" si="35"/>
        <v>56656746</v>
      </c>
      <c r="O94" s="228">
        <f t="shared" si="35"/>
        <v>56656746</v>
      </c>
      <c r="P94" s="228">
        <f t="shared" si="35"/>
        <v>43651</v>
      </c>
      <c r="Q94" s="228">
        <f t="shared" si="35"/>
        <v>0</v>
      </c>
      <c r="R94" s="228">
        <f t="shared" si="35"/>
        <v>0</v>
      </c>
      <c r="S94" s="229">
        <f t="shared" si="27"/>
        <v>0.9192558042340577</v>
      </c>
    </row>
    <row r="95" spans="1:19" s="246" customFormat="1" ht="12.75">
      <c r="A95" s="318"/>
      <c r="B95" s="253">
        <v>85111</v>
      </c>
      <c r="C95" s="254">
        <v>54944364</v>
      </c>
      <c r="D95" s="233">
        <f aca="true" t="shared" si="36" ref="D95:D104">SUM(E95,N95)</f>
        <v>51712002</v>
      </c>
      <c r="E95" s="233">
        <f aca="true" t="shared" si="37" ref="E95:E104">SUM(F95,M95,L95,K95,J95,I95)</f>
        <v>1704100</v>
      </c>
      <c r="F95" s="233">
        <f aca="true" t="shared" si="38" ref="F95:F104">SUM(G95:H95)</f>
        <v>0</v>
      </c>
      <c r="G95" s="240"/>
      <c r="H95" s="240"/>
      <c r="I95" s="240">
        <v>1704100</v>
      </c>
      <c r="J95" s="240"/>
      <c r="K95" s="240"/>
      <c r="L95" s="240"/>
      <c r="M95" s="240"/>
      <c r="N95" s="240">
        <f aca="true" t="shared" si="39" ref="N95:N104">SUM(O95,Q95,R95)</f>
        <v>50007902</v>
      </c>
      <c r="O95" s="240">
        <v>50007902</v>
      </c>
      <c r="P95" s="240">
        <v>43651</v>
      </c>
      <c r="Q95" s="240"/>
      <c r="R95" s="240"/>
      <c r="S95" s="234">
        <f t="shared" si="27"/>
        <v>0.941170271804402</v>
      </c>
    </row>
    <row r="96" spans="1:19" s="246" customFormat="1" ht="14.25" customHeight="1">
      <c r="A96" s="318"/>
      <c r="B96" s="253">
        <v>85115</v>
      </c>
      <c r="C96" s="254">
        <v>449562</v>
      </c>
      <c r="D96" s="233">
        <f t="shared" si="36"/>
        <v>205933</v>
      </c>
      <c r="E96" s="233">
        <f t="shared" si="37"/>
        <v>0</v>
      </c>
      <c r="F96" s="233">
        <f t="shared" si="38"/>
        <v>0</v>
      </c>
      <c r="G96" s="240"/>
      <c r="H96" s="240"/>
      <c r="I96" s="240"/>
      <c r="J96" s="240"/>
      <c r="K96" s="240"/>
      <c r="L96" s="240"/>
      <c r="M96" s="240"/>
      <c r="N96" s="240">
        <f>SUM(O96,Q96,R96)</f>
        <v>205933</v>
      </c>
      <c r="O96" s="240">
        <v>205933</v>
      </c>
      <c r="P96" s="240"/>
      <c r="Q96" s="240"/>
      <c r="R96" s="240"/>
      <c r="S96" s="234">
        <f t="shared" si="27"/>
        <v>0.4580747483105779</v>
      </c>
    </row>
    <row r="97" spans="1:19" s="246" customFormat="1" ht="12.75">
      <c r="A97" s="318"/>
      <c r="B97" s="253">
        <v>85120</v>
      </c>
      <c r="C97" s="254">
        <v>6215681</v>
      </c>
      <c r="D97" s="233">
        <f t="shared" si="36"/>
        <v>4948546</v>
      </c>
      <c r="E97" s="233">
        <f t="shared" si="37"/>
        <v>182830</v>
      </c>
      <c r="F97" s="233">
        <f t="shared" si="38"/>
        <v>0</v>
      </c>
      <c r="G97" s="240"/>
      <c r="H97" s="240"/>
      <c r="I97" s="240">
        <v>182830</v>
      </c>
      <c r="J97" s="240"/>
      <c r="K97" s="240"/>
      <c r="L97" s="240"/>
      <c r="M97" s="240"/>
      <c r="N97" s="240">
        <f t="shared" si="39"/>
        <v>4765716</v>
      </c>
      <c r="O97" s="240">
        <v>4765716</v>
      </c>
      <c r="P97" s="240"/>
      <c r="Q97" s="240"/>
      <c r="R97" s="240"/>
      <c r="S97" s="234">
        <f t="shared" si="27"/>
        <v>0.7961389910453899</v>
      </c>
    </row>
    <row r="98" spans="1:19" s="246" customFormat="1" ht="12.75">
      <c r="A98" s="318"/>
      <c r="B98" s="253">
        <v>85121</v>
      </c>
      <c r="C98" s="254">
        <v>326532</v>
      </c>
      <c r="D98" s="233">
        <f t="shared" si="36"/>
        <v>319415</v>
      </c>
      <c r="E98" s="233">
        <f t="shared" si="37"/>
        <v>44018</v>
      </c>
      <c r="F98" s="233">
        <f t="shared" si="38"/>
        <v>0</v>
      </c>
      <c r="G98" s="240"/>
      <c r="H98" s="240"/>
      <c r="I98" s="240">
        <v>44018</v>
      </c>
      <c r="J98" s="240"/>
      <c r="K98" s="240"/>
      <c r="L98" s="240"/>
      <c r="M98" s="240"/>
      <c r="N98" s="240">
        <f t="shared" si="39"/>
        <v>275397</v>
      </c>
      <c r="O98" s="240">
        <v>275397</v>
      </c>
      <c r="P98" s="240"/>
      <c r="Q98" s="240"/>
      <c r="R98" s="240"/>
      <c r="S98" s="234">
        <f t="shared" si="27"/>
        <v>0.9782042801318095</v>
      </c>
    </row>
    <row r="99" spans="1:19" s="246" customFormat="1" ht="12.75">
      <c r="A99" s="318"/>
      <c r="B99" s="253">
        <v>85141</v>
      </c>
      <c r="C99" s="254">
        <v>1393601</v>
      </c>
      <c r="D99" s="233">
        <f t="shared" si="36"/>
        <v>1313238</v>
      </c>
      <c r="E99" s="233">
        <f t="shared" si="37"/>
        <v>0</v>
      </c>
      <c r="F99" s="233">
        <f t="shared" si="38"/>
        <v>0</v>
      </c>
      <c r="G99" s="240"/>
      <c r="H99" s="240"/>
      <c r="I99" s="240"/>
      <c r="J99" s="240"/>
      <c r="K99" s="240"/>
      <c r="L99" s="240"/>
      <c r="M99" s="240"/>
      <c r="N99" s="240">
        <f t="shared" si="39"/>
        <v>1313238</v>
      </c>
      <c r="O99" s="240">
        <v>1313238</v>
      </c>
      <c r="P99" s="240"/>
      <c r="Q99" s="240"/>
      <c r="R99" s="240"/>
      <c r="S99" s="234">
        <f t="shared" si="27"/>
        <v>0.9423342836292454</v>
      </c>
    </row>
    <row r="100" spans="1:19" s="246" customFormat="1" ht="12.75">
      <c r="A100" s="318"/>
      <c r="B100" s="253">
        <v>85148</v>
      </c>
      <c r="C100" s="254">
        <v>2360050</v>
      </c>
      <c r="D100" s="233">
        <f t="shared" si="36"/>
        <v>2296002</v>
      </c>
      <c r="E100" s="233">
        <f t="shared" si="37"/>
        <v>2296002</v>
      </c>
      <c r="F100" s="233">
        <f t="shared" si="38"/>
        <v>1106718</v>
      </c>
      <c r="G100" s="240"/>
      <c r="H100" s="240">
        <v>1106718</v>
      </c>
      <c r="I100" s="240">
        <v>1189284</v>
      </c>
      <c r="J100" s="240"/>
      <c r="K100" s="240"/>
      <c r="L100" s="240"/>
      <c r="M100" s="240"/>
      <c r="N100" s="240">
        <f t="shared" si="39"/>
        <v>0</v>
      </c>
      <c r="O100" s="240"/>
      <c r="P100" s="240"/>
      <c r="Q100" s="240"/>
      <c r="R100" s="240"/>
      <c r="S100" s="234">
        <f t="shared" si="27"/>
        <v>0.9728615919154255</v>
      </c>
    </row>
    <row r="101" spans="1:19" s="246" customFormat="1" ht="12.75">
      <c r="A101" s="318"/>
      <c r="B101" s="253">
        <v>85153</v>
      </c>
      <c r="C101" s="254">
        <v>80000</v>
      </c>
      <c r="D101" s="233">
        <f t="shared" si="36"/>
        <v>79955</v>
      </c>
      <c r="E101" s="233">
        <f t="shared" si="37"/>
        <v>79955</v>
      </c>
      <c r="F101" s="233">
        <f t="shared" si="38"/>
        <v>0</v>
      </c>
      <c r="G101" s="240"/>
      <c r="H101" s="240"/>
      <c r="I101" s="240">
        <v>79955</v>
      </c>
      <c r="J101" s="240"/>
      <c r="K101" s="240"/>
      <c r="L101" s="240"/>
      <c r="M101" s="240"/>
      <c r="N101" s="240">
        <f t="shared" si="39"/>
        <v>0</v>
      </c>
      <c r="O101" s="240"/>
      <c r="P101" s="240"/>
      <c r="Q101" s="240"/>
      <c r="R101" s="240"/>
      <c r="S101" s="234">
        <f t="shared" si="27"/>
        <v>0.9994375</v>
      </c>
    </row>
    <row r="102" spans="1:19" s="246" customFormat="1" ht="12.75">
      <c r="A102" s="318"/>
      <c r="B102" s="253">
        <v>85154</v>
      </c>
      <c r="C102" s="254">
        <v>1168166</v>
      </c>
      <c r="D102" s="233">
        <f t="shared" si="36"/>
        <v>664031</v>
      </c>
      <c r="E102" s="233">
        <f t="shared" si="37"/>
        <v>575471</v>
      </c>
      <c r="F102" s="233">
        <f t="shared" si="38"/>
        <v>26391</v>
      </c>
      <c r="G102" s="240"/>
      <c r="H102" s="240">
        <v>26391</v>
      </c>
      <c r="I102" s="240">
        <v>549080</v>
      </c>
      <c r="J102" s="240"/>
      <c r="K102" s="240"/>
      <c r="L102" s="240"/>
      <c r="M102" s="240"/>
      <c r="N102" s="240">
        <f t="shared" si="39"/>
        <v>88560</v>
      </c>
      <c r="O102" s="240">
        <v>88560</v>
      </c>
      <c r="P102" s="240"/>
      <c r="Q102" s="240"/>
      <c r="R102" s="240"/>
      <c r="S102" s="234">
        <f t="shared" si="27"/>
        <v>0.568438903375034</v>
      </c>
    </row>
    <row r="103" spans="1:19" s="246" customFormat="1" ht="12.75">
      <c r="A103" s="318"/>
      <c r="B103" s="253">
        <v>85156</v>
      </c>
      <c r="C103" s="254">
        <v>28883</v>
      </c>
      <c r="D103" s="233">
        <f t="shared" si="36"/>
        <v>28688</v>
      </c>
      <c r="E103" s="233">
        <f t="shared" si="37"/>
        <v>28688</v>
      </c>
      <c r="F103" s="233">
        <f t="shared" si="38"/>
        <v>28688</v>
      </c>
      <c r="G103" s="240"/>
      <c r="H103" s="240">
        <v>28688</v>
      </c>
      <c r="I103" s="240"/>
      <c r="J103" s="240"/>
      <c r="K103" s="240"/>
      <c r="L103" s="240"/>
      <c r="M103" s="240"/>
      <c r="N103" s="240">
        <f t="shared" si="39"/>
        <v>0</v>
      </c>
      <c r="O103" s="240"/>
      <c r="P103" s="240"/>
      <c r="Q103" s="240"/>
      <c r="R103" s="240"/>
      <c r="S103" s="234">
        <f t="shared" si="27"/>
        <v>0.9932486237579199</v>
      </c>
    </row>
    <row r="104" spans="1:19" s="246" customFormat="1" ht="12.75">
      <c r="A104" s="318"/>
      <c r="B104" s="253">
        <v>85195</v>
      </c>
      <c r="C104" s="254">
        <v>10000</v>
      </c>
      <c r="D104" s="233">
        <f t="shared" si="36"/>
        <v>1038</v>
      </c>
      <c r="E104" s="233">
        <f t="shared" si="37"/>
        <v>1038</v>
      </c>
      <c r="F104" s="233">
        <f t="shared" si="38"/>
        <v>1038</v>
      </c>
      <c r="G104" s="240"/>
      <c r="H104" s="240">
        <v>1038</v>
      </c>
      <c r="I104" s="240"/>
      <c r="J104" s="240"/>
      <c r="K104" s="240"/>
      <c r="L104" s="240"/>
      <c r="M104" s="240"/>
      <c r="N104" s="240">
        <f t="shared" si="39"/>
        <v>0</v>
      </c>
      <c r="O104" s="240"/>
      <c r="P104" s="240"/>
      <c r="Q104" s="240"/>
      <c r="R104" s="240"/>
      <c r="S104" s="234">
        <f t="shared" si="27"/>
        <v>0.1038</v>
      </c>
    </row>
    <row r="105" spans="1:19" s="230" customFormat="1" ht="12.75">
      <c r="A105" s="226" t="s">
        <v>428</v>
      </c>
      <c r="B105" s="252"/>
      <c r="C105" s="228">
        <f aca="true" t="shared" si="40" ref="C105:R105">SUM(C106:C112)</f>
        <v>8753179</v>
      </c>
      <c r="D105" s="228">
        <f t="shared" si="40"/>
        <v>7807326</v>
      </c>
      <c r="E105" s="228">
        <f t="shared" si="40"/>
        <v>7729904</v>
      </c>
      <c r="F105" s="228">
        <f t="shared" si="40"/>
        <v>2537587</v>
      </c>
      <c r="G105" s="228">
        <f t="shared" si="40"/>
        <v>2035057</v>
      </c>
      <c r="H105" s="228">
        <f t="shared" si="40"/>
        <v>502530</v>
      </c>
      <c r="I105" s="228">
        <f t="shared" si="40"/>
        <v>5189875</v>
      </c>
      <c r="J105" s="228">
        <f t="shared" si="40"/>
        <v>2442</v>
      </c>
      <c r="K105" s="228">
        <f t="shared" si="40"/>
        <v>0</v>
      </c>
      <c r="L105" s="228">
        <f t="shared" si="40"/>
        <v>0</v>
      </c>
      <c r="M105" s="228">
        <f t="shared" si="40"/>
        <v>0</v>
      </c>
      <c r="N105" s="228">
        <f t="shared" si="40"/>
        <v>77422</v>
      </c>
      <c r="O105" s="228">
        <f t="shared" si="40"/>
        <v>77422</v>
      </c>
      <c r="P105" s="228">
        <f t="shared" si="40"/>
        <v>0</v>
      </c>
      <c r="Q105" s="228">
        <f t="shared" si="40"/>
        <v>0</v>
      </c>
      <c r="R105" s="228">
        <f t="shared" si="40"/>
        <v>0</v>
      </c>
      <c r="S105" s="229">
        <f t="shared" si="27"/>
        <v>0.8919417733831332</v>
      </c>
    </row>
    <row r="106" spans="1:19" s="246" customFormat="1" ht="12.75">
      <c r="A106" s="319"/>
      <c r="B106" s="253">
        <v>85205</v>
      </c>
      <c r="C106" s="254">
        <v>15000</v>
      </c>
      <c r="D106" s="233">
        <f aca="true" t="shared" si="41" ref="D106:D112">SUM(E106,N106)</f>
        <v>3240</v>
      </c>
      <c r="E106" s="233">
        <f aca="true" t="shared" si="42" ref="E106:E112">SUM(F106,M106,L106,K106,J106,I106)</f>
        <v>3240</v>
      </c>
      <c r="F106" s="233">
        <f aca="true" t="shared" si="43" ref="F106:F112">SUM(G106:H106)</f>
        <v>0</v>
      </c>
      <c r="G106" s="240"/>
      <c r="H106" s="240"/>
      <c r="I106" s="240">
        <v>3240</v>
      </c>
      <c r="J106" s="240"/>
      <c r="K106" s="240"/>
      <c r="L106" s="240"/>
      <c r="M106" s="240"/>
      <c r="N106" s="240">
        <f aca="true" t="shared" si="44" ref="N106:N112">SUM(O106,Q106,R106)</f>
        <v>0</v>
      </c>
      <c r="O106" s="240"/>
      <c r="P106" s="240"/>
      <c r="Q106" s="240"/>
      <c r="R106" s="240"/>
      <c r="S106" s="234">
        <f t="shared" si="27"/>
        <v>0.216</v>
      </c>
    </row>
    <row r="107" spans="1:19" s="246" customFormat="1" ht="12.75">
      <c r="A107" s="320"/>
      <c r="B107" s="253">
        <v>85212</v>
      </c>
      <c r="C107" s="254">
        <v>1383641</v>
      </c>
      <c r="D107" s="233">
        <f t="shared" si="41"/>
        <v>1220408</v>
      </c>
      <c r="E107" s="233">
        <f t="shared" si="42"/>
        <v>1196640</v>
      </c>
      <c r="F107" s="233">
        <f t="shared" si="43"/>
        <v>1195418</v>
      </c>
      <c r="G107" s="240">
        <v>916599</v>
      </c>
      <c r="H107" s="240">
        <v>278819</v>
      </c>
      <c r="I107" s="240">
        <v>9</v>
      </c>
      <c r="J107" s="240">
        <v>1213</v>
      </c>
      <c r="K107" s="240"/>
      <c r="L107" s="240"/>
      <c r="M107" s="240"/>
      <c r="N107" s="240">
        <f t="shared" si="44"/>
        <v>23768</v>
      </c>
      <c r="O107" s="240">
        <v>23768</v>
      </c>
      <c r="P107" s="240"/>
      <c r="Q107" s="240"/>
      <c r="R107" s="240"/>
      <c r="S107" s="234">
        <f t="shared" si="27"/>
        <v>0.8820264794119284</v>
      </c>
    </row>
    <row r="108" spans="1:19" s="246" customFormat="1" ht="12.75">
      <c r="A108" s="320"/>
      <c r="B108" s="253">
        <v>85217</v>
      </c>
      <c r="C108" s="254">
        <v>1764300</v>
      </c>
      <c r="D108" s="233">
        <f t="shared" si="41"/>
        <v>1709486</v>
      </c>
      <c r="E108" s="233">
        <f t="shared" si="42"/>
        <v>1697762</v>
      </c>
      <c r="F108" s="233">
        <f t="shared" si="43"/>
        <v>1297916</v>
      </c>
      <c r="G108" s="240">
        <v>1118458</v>
      </c>
      <c r="H108" s="240">
        <v>179458</v>
      </c>
      <c r="I108" s="232">
        <v>398617</v>
      </c>
      <c r="J108" s="232">
        <v>1229</v>
      </c>
      <c r="K108" s="240"/>
      <c r="L108" s="240"/>
      <c r="M108" s="240"/>
      <c r="N108" s="240">
        <f t="shared" si="44"/>
        <v>11724</v>
      </c>
      <c r="O108" s="240">
        <v>11724</v>
      </c>
      <c r="P108" s="240"/>
      <c r="Q108" s="240"/>
      <c r="R108" s="240"/>
      <c r="S108" s="234">
        <f t="shared" si="27"/>
        <v>0.968931587598481</v>
      </c>
    </row>
    <row r="109" spans="1:19" s="246" customFormat="1" ht="12.75">
      <c r="A109" s="320"/>
      <c r="B109" s="253">
        <v>85218</v>
      </c>
      <c r="C109" s="254">
        <v>424387</v>
      </c>
      <c r="D109" s="233">
        <f t="shared" si="41"/>
        <v>380700</v>
      </c>
      <c r="E109" s="233">
        <f t="shared" si="42"/>
        <v>380700</v>
      </c>
      <c r="F109" s="233">
        <f t="shared" si="43"/>
        <v>78</v>
      </c>
      <c r="G109" s="240"/>
      <c r="H109" s="240">
        <v>78</v>
      </c>
      <c r="I109" s="240">
        <v>380622</v>
      </c>
      <c r="J109" s="240"/>
      <c r="K109" s="240"/>
      <c r="L109" s="240"/>
      <c r="M109" s="240"/>
      <c r="N109" s="240">
        <f t="shared" si="44"/>
        <v>0</v>
      </c>
      <c r="O109" s="240"/>
      <c r="P109" s="240"/>
      <c r="Q109" s="240"/>
      <c r="R109" s="240"/>
      <c r="S109" s="234">
        <f t="shared" si="27"/>
        <v>0.8970585809650155</v>
      </c>
    </row>
    <row r="110" spans="1:19" s="246" customFormat="1" ht="12.75">
      <c r="A110" s="320"/>
      <c r="B110" s="253">
        <v>85219</v>
      </c>
      <c r="C110" s="254">
        <v>1259623</v>
      </c>
      <c r="D110" s="233">
        <f t="shared" si="41"/>
        <v>1187667</v>
      </c>
      <c r="E110" s="233">
        <f t="shared" si="42"/>
        <v>1187667</v>
      </c>
      <c r="F110" s="233">
        <f t="shared" si="43"/>
        <v>737</v>
      </c>
      <c r="G110" s="240"/>
      <c r="H110" s="240">
        <v>737</v>
      </c>
      <c r="I110" s="240">
        <v>1186930</v>
      </c>
      <c r="J110" s="240"/>
      <c r="K110" s="240"/>
      <c r="L110" s="240"/>
      <c r="M110" s="240"/>
      <c r="N110" s="240">
        <f t="shared" si="44"/>
        <v>0</v>
      </c>
      <c r="O110" s="240"/>
      <c r="P110" s="240"/>
      <c r="Q110" s="240"/>
      <c r="R110" s="240"/>
      <c r="S110" s="234">
        <f t="shared" si="27"/>
        <v>0.9428749713207841</v>
      </c>
    </row>
    <row r="111" spans="1:19" s="246" customFormat="1" ht="12.75">
      <c r="A111" s="320"/>
      <c r="B111" s="253">
        <v>85226</v>
      </c>
      <c r="C111" s="254">
        <v>109106</v>
      </c>
      <c r="D111" s="232">
        <f t="shared" si="41"/>
        <v>81462</v>
      </c>
      <c r="E111" s="233">
        <f t="shared" si="42"/>
        <v>39532</v>
      </c>
      <c r="F111" s="233">
        <f t="shared" si="43"/>
        <v>39532</v>
      </c>
      <c r="G111" s="240"/>
      <c r="H111" s="232">
        <v>39532</v>
      </c>
      <c r="I111" s="240"/>
      <c r="J111" s="240"/>
      <c r="K111" s="240"/>
      <c r="L111" s="240"/>
      <c r="M111" s="240"/>
      <c r="N111" s="240">
        <f t="shared" si="44"/>
        <v>41930</v>
      </c>
      <c r="O111" s="240">
        <v>41930</v>
      </c>
      <c r="P111" s="240"/>
      <c r="Q111" s="240"/>
      <c r="R111" s="240"/>
      <c r="S111" s="234">
        <f t="shared" si="27"/>
        <v>0.7466317159459608</v>
      </c>
    </row>
    <row r="112" spans="1:19" s="246" customFormat="1" ht="12.75">
      <c r="A112" s="321"/>
      <c r="B112" s="253">
        <v>85295</v>
      </c>
      <c r="C112" s="254">
        <v>3797122</v>
      </c>
      <c r="D112" s="233">
        <f t="shared" si="41"/>
        <v>3224363</v>
      </c>
      <c r="E112" s="233">
        <f t="shared" si="42"/>
        <v>3224363</v>
      </c>
      <c r="F112" s="233">
        <f t="shared" si="43"/>
        <v>3906</v>
      </c>
      <c r="G112" s="240"/>
      <c r="H112" s="240">
        <v>3906</v>
      </c>
      <c r="I112" s="240">
        <v>3220457</v>
      </c>
      <c r="J112" s="240"/>
      <c r="K112" s="240"/>
      <c r="L112" s="240"/>
      <c r="M112" s="240"/>
      <c r="N112" s="240">
        <f t="shared" si="44"/>
        <v>0</v>
      </c>
      <c r="O112" s="240"/>
      <c r="P112" s="240"/>
      <c r="Q112" s="240"/>
      <c r="R112" s="240"/>
      <c r="S112" s="234">
        <f t="shared" si="27"/>
        <v>0.8491597056928906</v>
      </c>
    </row>
    <row r="113" spans="1:19" s="230" customFormat="1" ht="12.75">
      <c r="A113" s="226" t="s">
        <v>429</v>
      </c>
      <c r="B113" s="252"/>
      <c r="C113" s="228">
        <f aca="true" t="shared" si="45" ref="C113:R113">SUM(C114:C116)</f>
        <v>28980277</v>
      </c>
      <c r="D113" s="228">
        <f t="shared" si="45"/>
        <v>26423722</v>
      </c>
      <c r="E113" s="228">
        <f t="shared" si="45"/>
        <v>26317214</v>
      </c>
      <c r="F113" s="228">
        <f t="shared" si="45"/>
        <v>6135925</v>
      </c>
      <c r="G113" s="228">
        <f t="shared" si="45"/>
        <v>5082292</v>
      </c>
      <c r="H113" s="228">
        <f t="shared" si="45"/>
        <v>1053633</v>
      </c>
      <c r="I113" s="228">
        <f t="shared" si="45"/>
        <v>4031355</v>
      </c>
      <c r="J113" s="228">
        <f t="shared" si="45"/>
        <v>31776</v>
      </c>
      <c r="K113" s="228">
        <f t="shared" si="45"/>
        <v>16118158</v>
      </c>
      <c r="L113" s="228">
        <f t="shared" si="45"/>
        <v>0</v>
      </c>
      <c r="M113" s="228">
        <f t="shared" si="45"/>
        <v>0</v>
      </c>
      <c r="N113" s="228">
        <f t="shared" si="45"/>
        <v>106508</v>
      </c>
      <c r="O113" s="228">
        <f t="shared" si="45"/>
        <v>106508</v>
      </c>
      <c r="P113" s="228">
        <f t="shared" si="45"/>
        <v>0</v>
      </c>
      <c r="Q113" s="228">
        <f t="shared" si="45"/>
        <v>0</v>
      </c>
      <c r="R113" s="228">
        <f t="shared" si="45"/>
        <v>0</v>
      </c>
      <c r="S113" s="229">
        <f t="shared" si="27"/>
        <v>0.9117829343039061</v>
      </c>
    </row>
    <row r="114" spans="1:19" s="246" customFormat="1" ht="12.75">
      <c r="A114" s="318"/>
      <c r="B114" s="253">
        <v>85311</v>
      </c>
      <c r="C114" s="254">
        <v>796900</v>
      </c>
      <c r="D114" s="233">
        <f>SUM(E114,N114)</f>
        <v>795644</v>
      </c>
      <c r="E114" s="233">
        <f>SUM(F114,M114,L114,K114,J114,I114)</f>
        <v>795644</v>
      </c>
      <c r="F114" s="233">
        <f>SUM(G114:H114)</f>
        <v>0</v>
      </c>
      <c r="G114" s="240"/>
      <c r="H114" s="240"/>
      <c r="I114" s="240">
        <v>795644</v>
      </c>
      <c r="J114" s="240"/>
      <c r="K114" s="240"/>
      <c r="L114" s="240"/>
      <c r="M114" s="240"/>
      <c r="N114" s="240">
        <f>SUM(O114,Q114,R114)</f>
        <v>0</v>
      </c>
      <c r="O114" s="240"/>
      <c r="P114" s="240"/>
      <c r="Q114" s="240"/>
      <c r="R114" s="240"/>
      <c r="S114" s="234">
        <f t="shared" si="27"/>
        <v>0.9984238925837621</v>
      </c>
    </row>
    <row r="115" spans="1:19" s="246" customFormat="1" ht="12.75">
      <c r="A115" s="318"/>
      <c r="B115" s="253">
        <v>85332</v>
      </c>
      <c r="C115" s="254">
        <v>21246802</v>
      </c>
      <c r="D115" s="233">
        <f>SUM(E115,N115)</f>
        <v>19678442</v>
      </c>
      <c r="E115" s="233">
        <f>SUM(F115,M115,L115,K115,J115,I115)</f>
        <v>19571934</v>
      </c>
      <c r="F115" s="233">
        <f>SUM(G115:H115)</f>
        <v>6133894</v>
      </c>
      <c r="G115" s="240">
        <v>5082292</v>
      </c>
      <c r="H115" s="240">
        <f>1056555-4953</f>
        <v>1051602</v>
      </c>
      <c r="I115" s="240"/>
      <c r="J115" s="240">
        <v>31776</v>
      </c>
      <c r="K115" s="240">
        <f>13401311+4953</f>
        <v>13406264</v>
      </c>
      <c r="L115" s="240"/>
      <c r="M115" s="240"/>
      <c r="N115" s="240">
        <f>SUM(O115,Q115,R115)</f>
        <v>106508</v>
      </c>
      <c r="O115" s="240">
        <v>106508</v>
      </c>
      <c r="P115" s="240"/>
      <c r="Q115" s="240"/>
      <c r="R115" s="240"/>
      <c r="S115" s="234">
        <f t="shared" si="27"/>
        <v>0.9261837146126745</v>
      </c>
    </row>
    <row r="116" spans="1:19" s="246" customFormat="1" ht="12.75">
      <c r="A116" s="318"/>
      <c r="B116" s="253">
        <v>85395</v>
      </c>
      <c r="C116" s="254">
        <v>6936575</v>
      </c>
      <c r="D116" s="233">
        <f>SUM(E116,N116)</f>
        <v>5949636</v>
      </c>
      <c r="E116" s="233">
        <f>SUM(F116,M116,L116,K116,J116,I116)</f>
        <v>5949636</v>
      </c>
      <c r="F116" s="233">
        <f>SUM(G116:H116)</f>
        <v>2031</v>
      </c>
      <c r="G116" s="240"/>
      <c r="H116" s="240">
        <v>2031</v>
      </c>
      <c r="I116" s="240">
        <v>3235711</v>
      </c>
      <c r="J116" s="240"/>
      <c r="K116" s="240">
        <v>2711894</v>
      </c>
      <c r="L116" s="240"/>
      <c r="M116" s="240"/>
      <c r="N116" s="240">
        <f>SUM(O116,Q116,R116)</f>
        <v>0</v>
      </c>
      <c r="O116" s="240"/>
      <c r="P116" s="240"/>
      <c r="Q116" s="240"/>
      <c r="R116" s="240"/>
      <c r="S116" s="234">
        <f t="shared" si="27"/>
        <v>0.8577195517960954</v>
      </c>
    </row>
    <row r="117" spans="1:19" s="230" customFormat="1" ht="12.75">
      <c r="A117" s="226" t="s">
        <v>430</v>
      </c>
      <c r="B117" s="252"/>
      <c r="C117" s="228">
        <f aca="true" t="shared" si="46" ref="C117:R117">SUM(C118:C121)</f>
        <v>13573233</v>
      </c>
      <c r="D117" s="228">
        <f t="shared" si="46"/>
        <v>11696333</v>
      </c>
      <c r="E117" s="228">
        <f t="shared" si="46"/>
        <v>11685526</v>
      </c>
      <c r="F117" s="228">
        <f t="shared" si="46"/>
        <v>759907</v>
      </c>
      <c r="G117" s="228">
        <f t="shared" si="46"/>
        <v>602997</v>
      </c>
      <c r="H117" s="228">
        <f t="shared" si="46"/>
        <v>156910</v>
      </c>
      <c r="I117" s="228">
        <f t="shared" si="46"/>
        <v>4175715</v>
      </c>
      <c r="J117" s="228">
        <f t="shared" si="46"/>
        <v>3954</v>
      </c>
      <c r="K117" s="228">
        <f t="shared" si="46"/>
        <v>6745950</v>
      </c>
      <c r="L117" s="228">
        <f t="shared" si="46"/>
        <v>0</v>
      </c>
      <c r="M117" s="228">
        <f t="shared" si="46"/>
        <v>0</v>
      </c>
      <c r="N117" s="228">
        <f t="shared" si="46"/>
        <v>10807</v>
      </c>
      <c r="O117" s="228">
        <f t="shared" si="46"/>
        <v>10807</v>
      </c>
      <c r="P117" s="228">
        <f t="shared" si="46"/>
        <v>0</v>
      </c>
      <c r="Q117" s="228">
        <f t="shared" si="46"/>
        <v>0</v>
      </c>
      <c r="R117" s="228">
        <f t="shared" si="46"/>
        <v>0</v>
      </c>
      <c r="S117" s="229">
        <f t="shared" si="27"/>
        <v>0.8617204906156108</v>
      </c>
    </row>
    <row r="118" spans="1:19" s="246" customFormat="1" ht="12.75">
      <c r="A118" s="319"/>
      <c r="B118" s="253">
        <v>85410</v>
      </c>
      <c r="C118" s="254">
        <v>674644</v>
      </c>
      <c r="D118" s="233">
        <f>SUM(E118,N118)</f>
        <v>667701</v>
      </c>
      <c r="E118" s="233">
        <f>SUM(F118,M118,L118,K118,J118,I118)</f>
        <v>667701</v>
      </c>
      <c r="F118" s="233">
        <f>SUM(G118:H118)</f>
        <v>663747</v>
      </c>
      <c r="G118" s="240">
        <v>602997</v>
      </c>
      <c r="H118" s="240">
        <v>60750</v>
      </c>
      <c r="I118" s="240"/>
      <c r="J118" s="240">
        <v>3954</v>
      </c>
      <c r="K118" s="240"/>
      <c r="L118" s="240"/>
      <c r="M118" s="240"/>
      <c r="N118" s="240">
        <f>SUM(O118,Q118,R118)</f>
        <v>0</v>
      </c>
      <c r="O118" s="240"/>
      <c r="P118" s="240"/>
      <c r="Q118" s="240"/>
      <c r="R118" s="240"/>
      <c r="S118" s="234">
        <f t="shared" si="27"/>
        <v>0.9897086463379204</v>
      </c>
    </row>
    <row r="119" spans="1:19" s="246" customFormat="1" ht="12.75">
      <c r="A119" s="320"/>
      <c r="B119" s="253">
        <v>85415</v>
      </c>
      <c r="C119" s="254">
        <v>7150768</v>
      </c>
      <c r="D119" s="233">
        <f>SUM(E119,N119)</f>
        <v>6936155</v>
      </c>
      <c r="E119" s="233">
        <f>SUM(F119,M119,L119,K119,J119,I119)</f>
        <v>6936155</v>
      </c>
      <c r="F119" s="233">
        <f>SUM(G119:H119)</f>
        <v>70502</v>
      </c>
      <c r="G119" s="240"/>
      <c r="H119" s="240">
        <v>70502</v>
      </c>
      <c r="I119" s="240">
        <v>119703</v>
      </c>
      <c r="J119" s="240"/>
      <c r="K119" s="240">
        <f>6936155-190205</f>
        <v>6745950</v>
      </c>
      <c r="L119" s="240"/>
      <c r="M119" s="240"/>
      <c r="N119" s="240">
        <f>SUM(O119,Q119,R119)</f>
        <v>0</v>
      </c>
      <c r="O119" s="240"/>
      <c r="P119" s="240"/>
      <c r="Q119" s="240"/>
      <c r="R119" s="240"/>
      <c r="S119" s="234">
        <f t="shared" si="27"/>
        <v>0.9699874195331187</v>
      </c>
    </row>
    <row r="120" spans="1:19" ht="12.75">
      <c r="A120" s="320"/>
      <c r="B120" s="236" t="s">
        <v>431</v>
      </c>
      <c r="C120" s="237">
        <v>400000</v>
      </c>
      <c r="D120" s="233">
        <f>SUM(E120,N120)</f>
        <v>0</v>
      </c>
      <c r="E120" s="233">
        <f>SUM(F120,M120,L120,K120,J120,I120)</f>
        <v>0</v>
      </c>
      <c r="F120" s="233">
        <f>SUM(G120:H120)</f>
        <v>0</v>
      </c>
      <c r="G120" s="233"/>
      <c r="H120" s="233"/>
      <c r="I120" s="233"/>
      <c r="J120" s="233"/>
      <c r="K120" s="233"/>
      <c r="L120" s="233"/>
      <c r="M120" s="233"/>
      <c r="N120" s="240">
        <f>SUM(O120,Q120,R120)</f>
        <v>0</v>
      </c>
      <c r="O120" s="233"/>
      <c r="P120" s="233"/>
      <c r="Q120" s="233"/>
      <c r="R120" s="233"/>
      <c r="S120" s="234">
        <f t="shared" si="27"/>
        <v>0</v>
      </c>
    </row>
    <row r="121" spans="1:19" ht="12.75">
      <c r="A121" s="321"/>
      <c r="B121" s="236" t="s">
        <v>432</v>
      </c>
      <c r="C121" s="237">
        <v>5347821</v>
      </c>
      <c r="D121" s="233">
        <f>SUM(E121,N121)</f>
        <v>4092477</v>
      </c>
      <c r="E121" s="233">
        <f>SUM(F121,M121,L121,K121,J121,I121)</f>
        <v>4081670</v>
      </c>
      <c r="F121" s="233">
        <f>SUM(G121:H121)</f>
        <v>25658</v>
      </c>
      <c r="G121" s="233"/>
      <c r="H121" s="233">
        <v>25658</v>
      </c>
      <c r="I121" s="233">
        <v>4056012</v>
      </c>
      <c r="J121" s="233"/>
      <c r="K121" s="233"/>
      <c r="L121" s="233"/>
      <c r="M121" s="233"/>
      <c r="N121" s="240">
        <f>SUM(O121,Q121,R121)</f>
        <v>10807</v>
      </c>
      <c r="O121" s="233">
        <v>10807</v>
      </c>
      <c r="P121" s="233"/>
      <c r="Q121" s="233"/>
      <c r="R121" s="233"/>
      <c r="S121" s="234">
        <f t="shared" si="27"/>
        <v>0.765260654760135</v>
      </c>
    </row>
    <row r="122" spans="1:19" s="230" customFormat="1" ht="12.75">
      <c r="A122" s="226" t="s">
        <v>433</v>
      </c>
      <c r="B122" s="227"/>
      <c r="C122" s="228">
        <f aca="true" t="shared" si="47" ref="C122:R122">SUM(C123:C128)</f>
        <v>593395</v>
      </c>
      <c r="D122" s="228">
        <f t="shared" si="47"/>
        <v>483275</v>
      </c>
      <c r="E122" s="228">
        <f t="shared" si="47"/>
        <v>276343</v>
      </c>
      <c r="F122" s="228">
        <f t="shared" si="47"/>
        <v>276343</v>
      </c>
      <c r="G122" s="228">
        <f t="shared" si="47"/>
        <v>48124</v>
      </c>
      <c r="H122" s="228">
        <f t="shared" si="47"/>
        <v>228219</v>
      </c>
      <c r="I122" s="228">
        <f t="shared" si="47"/>
        <v>0</v>
      </c>
      <c r="J122" s="228">
        <f t="shared" si="47"/>
        <v>0</v>
      </c>
      <c r="K122" s="228">
        <f t="shared" si="47"/>
        <v>0</v>
      </c>
      <c r="L122" s="228">
        <f t="shared" si="47"/>
        <v>0</v>
      </c>
      <c r="M122" s="228">
        <f t="shared" si="47"/>
        <v>0</v>
      </c>
      <c r="N122" s="228">
        <f t="shared" si="47"/>
        <v>206932</v>
      </c>
      <c r="O122" s="228">
        <f t="shared" si="47"/>
        <v>206932</v>
      </c>
      <c r="P122" s="228">
        <f t="shared" si="47"/>
        <v>0</v>
      </c>
      <c r="Q122" s="228">
        <f t="shared" si="47"/>
        <v>0</v>
      </c>
      <c r="R122" s="228">
        <f t="shared" si="47"/>
        <v>0</v>
      </c>
      <c r="S122" s="229">
        <f t="shared" si="27"/>
        <v>0.8144237817979592</v>
      </c>
    </row>
    <row r="123" spans="1:19" ht="12.75">
      <c r="A123" s="315"/>
      <c r="B123" s="236" t="s">
        <v>434</v>
      </c>
      <c r="C123" s="237">
        <v>246563</v>
      </c>
      <c r="D123" s="233">
        <f aca="true" t="shared" si="48" ref="D123:D128">SUM(E123,N123)</f>
        <v>215129</v>
      </c>
      <c r="E123" s="233">
        <f aca="true" t="shared" si="49" ref="E123:E128">SUM(F123,M123,L123,K123,J123,I123)</f>
        <v>8197</v>
      </c>
      <c r="F123" s="233">
        <f aca="true" t="shared" si="50" ref="F123:F128">SUM(G123:H123)</f>
        <v>8197</v>
      </c>
      <c r="G123" s="233"/>
      <c r="H123" s="233">
        <v>8197</v>
      </c>
      <c r="I123" s="233"/>
      <c r="J123" s="233"/>
      <c r="K123" s="233"/>
      <c r="L123" s="233"/>
      <c r="M123" s="233"/>
      <c r="N123" s="233">
        <f aca="true" t="shared" si="51" ref="N123:N128">SUM(O123,Q123,R123)</f>
        <v>206932</v>
      </c>
      <c r="O123" s="233">
        <v>206932</v>
      </c>
      <c r="P123" s="233"/>
      <c r="Q123" s="233"/>
      <c r="R123" s="233"/>
      <c r="S123" s="234">
        <f t="shared" si="27"/>
        <v>0.8725112851482177</v>
      </c>
    </row>
    <row r="124" spans="1:19" ht="12.75">
      <c r="A124" s="315"/>
      <c r="B124" s="236" t="s">
        <v>435</v>
      </c>
      <c r="C124" s="237">
        <v>210000</v>
      </c>
      <c r="D124" s="233">
        <f t="shared" si="48"/>
        <v>166362</v>
      </c>
      <c r="E124" s="233">
        <f t="shared" si="49"/>
        <v>166362</v>
      </c>
      <c r="F124" s="233">
        <f t="shared" si="50"/>
        <v>166362</v>
      </c>
      <c r="G124" s="233"/>
      <c r="H124" s="233">
        <v>166362</v>
      </c>
      <c r="I124" s="233"/>
      <c r="J124" s="233"/>
      <c r="K124" s="233"/>
      <c r="L124" s="233"/>
      <c r="M124" s="233"/>
      <c r="N124" s="233">
        <f t="shared" si="51"/>
        <v>0</v>
      </c>
      <c r="O124" s="233"/>
      <c r="P124" s="233"/>
      <c r="Q124" s="233"/>
      <c r="R124" s="233"/>
      <c r="S124" s="234">
        <f t="shared" si="27"/>
        <v>0.7922</v>
      </c>
    </row>
    <row r="125" spans="1:19" ht="12.75">
      <c r="A125" s="315"/>
      <c r="B125" s="236" t="s">
        <v>436</v>
      </c>
      <c r="C125" s="237">
        <v>50208</v>
      </c>
      <c r="D125" s="233">
        <f t="shared" si="48"/>
        <v>24526</v>
      </c>
      <c r="E125" s="233">
        <f t="shared" si="49"/>
        <v>24526</v>
      </c>
      <c r="F125" s="233">
        <f t="shared" si="50"/>
        <v>24526</v>
      </c>
      <c r="G125" s="233"/>
      <c r="H125" s="233">
        <v>24526</v>
      </c>
      <c r="I125" s="233"/>
      <c r="J125" s="233"/>
      <c r="K125" s="233"/>
      <c r="L125" s="233"/>
      <c r="M125" s="233"/>
      <c r="N125" s="233">
        <f t="shared" si="51"/>
        <v>0</v>
      </c>
      <c r="O125" s="233"/>
      <c r="P125" s="233"/>
      <c r="Q125" s="233"/>
      <c r="R125" s="233"/>
      <c r="S125" s="234">
        <f t="shared" si="27"/>
        <v>0.4884878903760357</v>
      </c>
    </row>
    <row r="126" spans="1:19" ht="12.75">
      <c r="A126" s="315"/>
      <c r="B126" s="236" t="s">
        <v>437</v>
      </c>
      <c r="C126" s="237">
        <v>10000</v>
      </c>
      <c r="D126" s="233">
        <f t="shared" si="48"/>
        <v>10000</v>
      </c>
      <c r="E126" s="233">
        <f t="shared" si="49"/>
        <v>10000</v>
      </c>
      <c r="F126" s="233">
        <f t="shared" si="50"/>
        <v>10000</v>
      </c>
      <c r="G126" s="233">
        <v>10000</v>
      </c>
      <c r="H126" s="233"/>
      <c r="I126" s="233"/>
      <c r="J126" s="233"/>
      <c r="K126" s="233"/>
      <c r="L126" s="233"/>
      <c r="M126" s="233"/>
      <c r="N126" s="233">
        <f t="shared" si="51"/>
        <v>0</v>
      </c>
      <c r="O126" s="233"/>
      <c r="P126" s="233"/>
      <c r="Q126" s="233"/>
      <c r="R126" s="233"/>
      <c r="S126" s="234">
        <f t="shared" si="27"/>
        <v>1</v>
      </c>
    </row>
    <row r="127" spans="1:19" ht="12.75">
      <c r="A127" s="315"/>
      <c r="B127" s="236" t="s">
        <v>438</v>
      </c>
      <c r="C127" s="237">
        <v>13624</v>
      </c>
      <c r="D127" s="233">
        <f t="shared" si="48"/>
        <v>13624</v>
      </c>
      <c r="E127" s="233">
        <f t="shared" si="49"/>
        <v>13624</v>
      </c>
      <c r="F127" s="233">
        <f t="shared" si="50"/>
        <v>13624</v>
      </c>
      <c r="G127" s="233">
        <v>13624</v>
      </c>
      <c r="H127" s="233"/>
      <c r="I127" s="233"/>
      <c r="J127" s="233"/>
      <c r="K127" s="233"/>
      <c r="L127" s="233"/>
      <c r="M127" s="233"/>
      <c r="N127" s="233">
        <f t="shared" si="51"/>
        <v>0</v>
      </c>
      <c r="O127" s="233"/>
      <c r="P127" s="233"/>
      <c r="Q127" s="233"/>
      <c r="R127" s="233"/>
      <c r="S127" s="234">
        <f t="shared" si="27"/>
        <v>1</v>
      </c>
    </row>
    <row r="128" spans="1:19" ht="12.75">
      <c r="A128" s="315"/>
      <c r="B128" s="236" t="s">
        <v>439</v>
      </c>
      <c r="C128" s="237">
        <v>63000</v>
      </c>
      <c r="D128" s="233">
        <f t="shared" si="48"/>
        <v>53634</v>
      </c>
      <c r="E128" s="233">
        <f t="shared" si="49"/>
        <v>53634</v>
      </c>
      <c r="F128" s="233">
        <f t="shared" si="50"/>
        <v>53634</v>
      </c>
      <c r="G128" s="233">
        <v>24500</v>
      </c>
      <c r="H128" s="233">
        <v>29134</v>
      </c>
      <c r="I128" s="233"/>
      <c r="J128" s="233"/>
      <c r="K128" s="233"/>
      <c r="L128" s="233"/>
      <c r="M128" s="233"/>
      <c r="N128" s="233">
        <f t="shared" si="51"/>
        <v>0</v>
      </c>
      <c r="O128" s="233"/>
      <c r="P128" s="233"/>
      <c r="Q128" s="233"/>
      <c r="R128" s="233"/>
      <c r="S128" s="234">
        <f t="shared" si="27"/>
        <v>0.8513333333333334</v>
      </c>
    </row>
    <row r="129" spans="1:19" s="230" customFormat="1" ht="12.75">
      <c r="A129" s="226" t="s">
        <v>440</v>
      </c>
      <c r="B129" s="227"/>
      <c r="C129" s="228">
        <f aca="true" t="shared" si="52" ref="C129:R129">SUM(C130:C140)</f>
        <v>55107045</v>
      </c>
      <c r="D129" s="228">
        <f t="shared" si="52"/>
        <v>53854688</v>
      </c>
      <c r="E129" s="228">
        <f>SUM(E130:E140)</f>
        <v>48518749</v>
      </c>
      <c r="F129" s="228">
        <f t="shared" si="52"/>
        <v>136817</v>
      </c>
      <c r="G129" s="228">
        <f t="shared" si="52"/>
        <v>0</v>
      </c>
      <c r="H129" s="228">
        <f t="shared" si="52"/>
        <v>136817</v>
      </c>
      <c r="I129" s="228">
        <f t="shared" si="52"/>
        <v>48190932</v>
      </c>
      <c r="J129" s="228">
        <f t="shared" si="52"/>
        <v>191000</v>
      </c>
      <c r="K129" s="228">
        <f t="shared" si="52"/>
        <v>0</v>
      </c>
      <c r="L129" s="228">
        <f t="shared" si="52"/>
        <v>0</v>
      </c>
      <c r="M129" s="228">
        <f t="shared" si="52"/>
        <v>0</v>
      </c>
      <c r="N129" s="228">
        <f t="shared" si="52"/>
        <v>5335939</v>
      </c>
      <c r="O129" s="228">
        <f t="shared" si="52"/>
        <v>5335939</v>
      </c>
      <c r="P129" s="228">
        <f t="shared" si="52"/>
        <v>0</v>
      </c>
      <c r="Q129" s="228">
        <f t="shared" si="52"/>
        <v>0</v>
      </c>
      <c r="R129" s="228">
        <f t="shared" si="52"/>
        <v>0</v>
      </c>
      <c r="S129" s="229">
        <f t="shared" si="27"/>
        <v>0.9772741035197949</v>
      </c>
    </row>
    <row r="130" spans="1:19" ht="12.75">
      <c r="A130" s="315"/>
      <c r="B130" s="236" t="s">
        <v>441</v>
      </c>
      <c r="C130" s="237">
        <v>1175700</v>
      </c>
      <c r="D130" s="233">
        <f aca="true" t="shared" si="53" ref="D130:D140">SUM(E130,N130)</f>
        <v>1154861</v>
      </c>
      <c r="E130" s="233">
        <f aca="true" t="shared" si="54" ref="E130:E140">SUM(F130,M130,L130,K130,J130,I130)</f>
        <v>1154861</v>
      </c>
      <c r="F130" s="233">
        <f aca="true" t="shared" si="55" ref="F130:F140">SUM(G130:H130)</f>
        <v>0</v>
      </c>
      <c r="G130" s="233"/>
      <c r="H130" s="233"/>
      <c r="I130" s="233">
        <v>963861</v>
      </c>
      <c r="J130" s="233">
        <v>191000</v>
      </c>
      <c r="K130" s="233"/>
      <c r="L130" s="233"/>
      <c r="M130" s="233"/>
      <c r="N130" s="233">
        <f aca="true" t="shared" si="56" ref="N130:N140">SUM(O130,Q130,R130)</f>
        <v>0</v>
      </c>
      <c r="O130" s="233"/>
      <c r="P130" s="233"/>
      <c r="Q130" s="233"/>
      <c r="R130" s="233"/>
      <c r="S130" s="234">
        <f t="shared" si="27"/>
        <v>0.982275240282385</v>
      </c>
    </row>
    <row r="131" spans="1:19" ht="12.75">
      <c r="A131" s="315"/>
      <c r="B131" s="236" t="s">
        <v>442</v>
      </c>
      <c r="C131" s="237">
        <v>4229432</v>
      </c>
      <c r="D131" s="233">
        <f t="shared" si="53"/>
        <v>4229432</v>
      </c>
      <c r="E131" s="233">
        <f t="shared" si="54"/>
        <v>4229432</v>
      </c>
      <c r="F131" s="233">
        <f t="shared" si="55"/>
        <v>0</v>
      </c>
      <c r="G131" s="233"/>
      <c r="H131" s="233"/>
      <c r="I131" s="233">
        <v>4229432</v>
      </c>
      <c r="J131" s="233"/>
      <c r="K131" s="233"/>
      <c r="L131" s="233"/>
      <c r="M131" s="233"/>
      <c r="N131" s="233">
        <f t="shared" si="56"/>
        <v>0</v>
      </c>
      <c r="O131" s="233"/>
      <c r="P131" s="233"/>
      <c r="Q131" s="233"/>
      <c r="R131" s="233"/>
      <c r="S131" s="234">
        <f t="shared" si="27"/>
        <v>1</v>
      </c>
    </row>
    <row r="132" spans="1:19" ht="12.75">
      <c r="A132" s="315"/>
      <c r="B132" s="236" t="s">
        <v>443</v>
      </c>
      <c r="C132" s="237">
        <v>6110000</v>
      </c>
      <c r="D132" s="233">
        <f t="shared" si="53"/>
        <v>6110000</v>
      </c>
      <c r="E132" s="233">
        <f t="shared" si="54"/>
        <v>6110000</v>
      </c>
      <c r="F132" s="233">
        <f t="shared" si="55"/>
        <v>0</v>
      </c>
      <c r="G132" s="233"/>
      <c r="H132" s="233"/>
      <c r="I132" s="233">
        <v>6110000</v>
      </c>
      <c r="J132" s="233"/>
      <c r="K132" s="233"/>
      <c r="L132" s="233"/>
      <c r="M132" s="233"/>
      <c r="N132" s="233">
        <f t="shared" si="56"/>
        <v>0</v>
      </c>
      <c r="O132" s="233"/>
      <c r="P132" s="233"/>
      <c r="Q132" s="233"/>
      <c r="R132" s="233"/>
      <c r="S132" s="234">
        <f t="shared" si="27"/>
        <v>1</v>
      </c>
    </row>
    <row r="133" spans="1:19" s="246" customFormat="1" ht="12.75">
      <c r="A133" s="315"/>
      <c r="B133" s="239" t="s">
        <v>444</v>
      </c>
      <c r="C133" s="245">
        <v>4681576</v>
      </c>
      <c r="D133" s="232">
        <f t="shared" si="53"/>
        <v>4678390</v>
      </c>
      <c r="E133" s="232">
        <f t="shared" si="54"/>
        <v>4553281</v>
      </c>
      <c r="F133" s="240">
        <f t="shared" si="55"/>
        <v>0</v>
      </c>
      <c r="G133" s="240"/>
      <c r="H133" s="240"/>
      <c r="I133" s="232">
        <v>4553281</v>
      </c>
      <c r="J133" s="240"/>
      <c r="K133" s="240"/>
      <c r="L133" s="240"/>
      <c r="M133" s="240"/>
      <c r="N133" s="240">
        <f t="shared" si="56"/>
        <v>125109</v>
      </c>
      <c r="O133" s="240">
        <v>125109</v>
      </c>
      <c r="P133" s="240"/>
      <c r="Q133" s="240"/>
      <c r="R133" s="240"/>
      <c r="S133" s="234">
        <f t="shared" si="27"/>
        <v>0.9993194599425492</v>
      </c>
    </row>
    <row r="134" spans="1:19" ht="12.75">
      <c r="A134" s="315"/>
      <c r="B134" s="236" t="s">
        <v>445</v>
      </c>
      <c r="C134" s="237">
        <v>386000</v>
      </c>
      <c r="D134" s="233">
        <f t="shared" si="53"/>
        <v>386000</v>
      </c>
      <c r="E134" s="233">
        <f t="shared" si="54"/>
        <v>386000</v>
      </c>
      <c r="F134" s="233">
        <f t="shared" si="55"/>
        <v>0</v>
      </c>
      <c r="G134" s="233"/>
      <c r="H134" s="233"/>
      <c r="I134" s="233">
        <v>386000</v>
      </c>
      <c r="J134" s="233"/>
      <c r="K134" s="233"/>
      <c r="L134" s="233"/>
      <c r="M134" s="233"/>
      <c r="N134" s="233">
        <f t="shared" si="56"/>
        <v>0</v>
      </c>
      <c r="O134" s="233"/>
      <c r="P134" s="233"/>
      <c r="Q134" s="233"/>
      <c r="R134" s="233"/>
      <c r="S134" s="234">
        <f t="shared" si="27"/>
        <v>1</v>
      </c>
    </row>
    <row r="135" spans="1:19" ht="12.75">
      <c r="A135" s="315"/>
      <c r="B135" s="236" t="s">
        <v>446</v>
      </c>
      <c r="C135" s="237">
        <v>1476301</v>
      </c>
      <c r="D135" s="233">
        <f t="shared" si="53"/>
        <v>1476301</v>
      </c>
      <c r="E135" s="233">
        <f t="shared" si="54"/>
        <v>1395000</v>
      </c>
      <c r="F135" s="233">
        <f t="shared" si="55"/>
        <v>0</v>
      </c>
      <c r="G135" s="233"/>
      <c r="H135" s="233"/>
      <c r="I135" s="233">
        <v>1395000</v>
      </c>
      <c r="J135" s="233"/>
      <c r="K135" s="233"/>
      <c r="L135" s="233"/>
      <c r="M135" s="233"/>
      <c r="N135" s="233">
        <f t="shared" si="56"/>
        <v>81301</v>
      </c>
      <c r="O135" s="233">
        <v>81301</v>
      </c>
      <c r="P135" s="233"/>
      <c r="Q135" s="233"/>
      <c r="R135" s="233"/>
      <c r="S135" s="234">
        <f t="shared" si="27"/>
        <v>1</v>
      </c>
    </row>
    <row r="136" spans="1:19" ht="12.75">
      <c r="A136" s="315"/>
      <c r="B136" s="236" t="s">
        <v>447</v>
      </c>
      <c r="C136" s="237">
        <v>7493978</v>
      </c>
      <c r="D136" s="233">
        <f t="shared" si="53"/>
        <v>7486232</v>
      </c>
      <c r="E136" s="233">
        <f t="shared" si="54"/>
        <v>6706729</v>
      </c>
      <c r="F136" s="233">
        <f t="shared" si="55"/>
        <v>0</v>
      </c>
      <c r="G136" s="233"/>
      <c r="H136" s="233"/>
      <c r="I136" s="233">
        <v>6706729</v>
      </c>
      <c r="J136" s="233"/>
      <c r="K136" s="233"/>
      <c r="L136" s="233"/>
      <c r="M136" s="233"/>
      <c r="N136" s="233">
        <f t="shared" si="56"/>
        <v>779503</v>
      </c>
      <c r="O136" s="233">
        <v>779503</v>
      </c>
      <c r="P136" s="233"/>
      <c r="Q136" s="233"/>
      <c r="R136" s="233"/>
      <c r="S136" s="234">
        <f t="shared" si="27"/>
        <v>0.9989663700640701</v>
      </c>
    </row>
    <row r="137" spans="1:19" ht="12.75">
      <c r="A137" s="315"/>
      <c r="B137" s="236" t="s">
        <v>448</v>
      </c>
      <c r="C137" s="237">
        <v>21776067</v>
      </c>
      <c r="D137" s="233">
        <f t="shared" si="53"/>
        <v>21489744</v>
      </c>
      <c r="E137" s="233">
        <f t="shared" si="54"/>
        <v>17857851</v>
      </c>
      <c r="F137" s="233">
        <f t="shared" si="55"/>
        <v>0</v>
      </c>
      <c r="G137" s="233"/>
      <c r="H137" s="233"/>
      <c r="I137" s="233">
        <v>17857851</v>
      </c>
      <c r="J137" s="233"/>
      <c r="K137" s="233"/>
      <c r="L137" s="233"/>
      <c r="M137" s="233"/>
      <c r="N137" s="233">
        <f t="shared" si="56"/>
        <v>3631893</v>
      </c>
      <c r="O137" s="233">
        <v>3631893</v>
      </c>
      <c r="P137" s="233"/>
      <c r="Q137" s="233"/>
      <c r="R137" s="233"/>
      <c r="S137" s="234">
        <f t="shared" si="27"/>
        <v>0.9868514824095646</v>
      </c>
    </row>
    <row r="138" spans="1:19" ht="12.75">
      <c r="A138" s="315"/>
      <c r="B138" s="236" t="s">
        <v>449</v>
      </c>
      <c r="C138" s="237">
        <v>6464052</v>
      </c>
      <c r="D138" s="233">
        <f t="shared" si="53"/>
        <v>5671262</v>
      </c>
      <c r="E138" s="233">
        <f t="shared" si="54"/>
        <v>5430000</v>
      </c>
      <c r="F138" s="233">
        <f t="shared" si="55"/>
        <v>0</v>
      </c>
      <c r="G138" s="233"/>
      <c r="H138" s="233"/>
      <c r="I138" s="233">
        <v>5430000</v>
      </c>
      <c r="J138" s="233"/>
      <c r="K138" s="233"/>
      <c r="L138" s="233"/>
      <c r="M138" s="233"/>
      <c r="N138" s="233">
        <f t="shared" si="56"/>
        <v>241262</v>
      </c>
      <c r="O138" s="233">
        <v>241262</v>
      </c>
      <c r="P138" s="233"/>
      <c r="Q138" s="233"/>
      <c r="R138" s="233"/>
      <c r="S138" s="234">
        <f aca="true" t="shared" si="57" ref="S138:S146">D138/C138</f>
        <v>0.8773540188104922</v>
      </c>
    </row>
    <row r="139" spans="1:19" ht="12.75">
      <c r="A139" s="315"/>
      <c r="B139" s="236" t="s">
        <v>450</v>
      </c>
      <c r="C139" s="237">
        <v>567940</v>
      </c>
      <c r="D139" s="233">
        <f t="shared" si="53"/>
        <v>566439</v>
      </c>
      <c r="E139" s="233">
        <f t="shared" si="54"/>
        <v>560178</v>
      </c>
      <c r="F139" s="233">
        <f t="shared" si="55"/>
        <v>1400</v>
      </c>
      <c r="G139" s="233"/>
      <c r="H139" s="233">
        <v>1400</v>
      </c>
      <c r="I139" s="233">
        <v>558778</v>
      </c>
      <c r="J139" s="233"/>
      <c r="K139" s="233"/>
      <c r="L139" s="233"/>
      <c r="M139" s="233"/>
      <c r="N139" s="233">
        <f t="shared" si="56"/>
        <v>6261</v>
      </c>
      <c r="O139" s="233">
        <v>6261</v>
      </c>
      <c r="P139" s="233"/>
      <c r="Q139" s="233"/>
      <c r="R139" s="233"/>
      <c r="S139" s="234">
        <f t="shared" si="57"/>
        <v>0.9973571151882241</v>
      </c>
    </row>
    <row r="140" spans="1:19" ht="12.75">
      <c r="A140" s="315"/>
      <c r="B140" s="236" t="s">
        <v>451</v>
      </c>
      <c r="C140" s="237">
        <v>745999</v>
      </c>
      <c r="D140" s="233">
        <f t="shared" si="53"/>
        <v>606027</v>
      </c>
      <c r="E140" s="233">
        <f t="shared" si="54"/>
        <v>135417</v>
      </c>
      <c r="F140" s="233">
        <f t="shared" si="55"/>
        <v>135417</v>
      </c>
      <c r="G140" s="233"/>
      <c r="H140" s="233">
        <v>135417</v>
      </c>
      <c r="I140" s="233"/>
      <c r="J140" s="233"/>
      <c r="K140" s="233"/>
      <c r="L140" s="233"/>
      <c r="M140" s="233"/>
      <c r="N140" s="233">
        <f t="shared" si="56"/>
        <v>470610</v>
      </c>
      <c r="O140" s="232">
        <v>470610</v>
      </c>
      <c r="P140" s="233"/>
      <c r="Q140" s="233"/>
      <c r="R140" s="233"/>
      <c r="S140" s="234">
        <f t="shared" si="57"/>
        <v>0.8123697216752301</v>
      </c>
    </row>
    <row r="141" spans="1:19" s="230" customFormat="1" ht="12.75">
      <c r="A141" s="226" t="s">
        <v>452</v>
      </c>
      <c r="B141" s="227"/>
      <c r="C141" s="228">
        <f aca="true" t="shared" si="58" ref="C141:R141">SUM(C142)</f>
        <v>754961</v>
      </c>
      <c r="D141" s="228">
        <f t="shared" si="58"/>
        <v>754782</v>
      </c>
      <c r="E141" s="228">
        <f t="shared" si="58"/>
        <v>754782</v>
      </c>
      <c r="F141" s="228">
        <f t="shared" si="58"/>
        <v>722668</v>
      </c>
      <c r="G141" s="228">
        <f t="shared" si="58"/>
        <v>463982</v>
      </c>
      <c r="H141" s="228">
        <f t="shared" si="58"/>
        <v>258686</v>
      </c>
      <c r="I141" s="228">
        <f t="shared" si="58"/>
        <v>0</v>
      </c>
      <c r="J141" s="228">
        <f t="shared" si="58"/>
        <v>32114</v>
      </c>
      <c r="K141" s="228">
        <f t="shared" si="58"/>
        <v>0</v>
      </c>
      <c r="L141" s="228">
        <f t="shared" si="58"/>
        <v>0</v>
      </c>
      <c r="M141" s="228">
        <f t="shared" si="58"/>
        <v>0</v>
      </c>
      <c r="N141" s="228">
        <f t="shared" si="58"/>
        <v>0</v>
      </c>
      <c r="O141" s="228">
        <f t="shared" si="58"/>
        <v>0</v>
      </c>
      <c r="P141" s="228">
        <f t="shared" si="58"/>
        <v>0</v>
      </c>
      <c r="Q141" s="228">
        <f t="shared" si="58"/>
        <v>0</v>
      </c>
      <c r="R141" s="228">
        <f t="shared" si="58"/>
        <v>0</v>
      </c>
      <c r="S141" s="229">
        <f t="shared" si="57"/>
        <v>0.9997629016598208</v>
      </c>
    </row>
    <row r="142" spans="1:19" ht="12.75">
      <c r="A142" s="238"/>
      <c r="B142" s="236" t="s">
        <v>453</v>
      </c>
      <c r="C142" s="237">
        <v>754961</v>
      </c>
      <c r="D142" s="233">
        <f>SUM(E142,N142)</f>
        <v>754782</v>
      </c>
      <c r="E142" s="233">
        <f>SUM(F142,M142,L142,K142,J142,I142)</f>
        <v>754782</v>
      </c>
      <c r="F142" s="233">
        <f>SUM(G142:H142)</f>
        <v>722668</v>
      </c>
      <c r="G142" s="233">
        <v>463982</v>
      </c>
      <c r="H142" s="233">
        <v>258686</v>
      </c>
      <c r="I142" s="233"/>
      <c r="J142" s="233">
        <v>32114</v>
      </c>
      <c r="K142" s="233"/>
      <c r="L142" s="233"/>
      <c r="M142" s="233"/>
      <c r="N142" s="233">
        <f>SUM(O142,Q142,R142)</f>
        <v>0</v>
      </c>
      <c r="O142" s="233"/>
      <c r="P142" s="233"/>
      <c r="Q142" s="233"/>
      <c r="R142" s="233"/>
      <c r="S142" s="234">
        <f t="shared" si="57"/>
        <v>0.9997629016598208</v>
      </c>
    </row>
    <row r="143" spans="1:19" s="230" customFormat="1" ht="12.75">
      <c r="A143" s="226" t="s">
        <v>454</v>
      </c>
      <c r="B143" s="227"/>
      <c r="C143" s="228">
        <f aca="true" t="shared" si="59" ref="C143:R143">SUM(C144:C145)</f>
        <v>15457500</v>
      </c>
      <c r="D143" s="228">
        <f t="shared" si="59"/>
        <v>15318870</v>
      </c>
      <c r="E143" s="228">
        <f t="shared" si="59"/>
        <v>4532870</v>
      </c>
      <c r="F143" s="228">
        <f t="shared" si="59"/>
        <v>31028</v>
      </c>
      <c r="G143" s="228">
        <f t="shared" si="59"/>
        <v>0</v>
      </c>
      <c r="H143" s="228">
        <f t="shared" si="59"/>
        <v>31028</v>
      </c>
      <c r="I143" s="228">
        <f t="shared" si="59"/>
        <v>3837242</v>
      </c>
      <c r="J143" s="228">
        <f t="shared" si="59"/>
        <v>664600</v>
      </c>
      <c r="K143" s="228">
        <f t="shared" si="59"/>
        <v>0</v>
      </c>
      <c r="L143" s="228">
        <f t="shared" si="59"/>
        <v>0</v>
      </c>
      <c r="M143" s="228">
        <f t="shared" si="59"/>
        <v>0</v>
      </c>
      <c r="N143" s="228">
        <f t="shared" si="59"/>
        <v>10786000</v>
      </c>
      <c r="O143" s="228">
        <f t="shared" si="59"/>
        <v>10786000</v>
      </c>
      <c r="P143" s="228">
        <f t="shared" si="59"/>
        <v>0</v>
      </c>
      <c r="Q143" s="228">
        <f t="shared" si="59"/>
        <v>0</v>
      </c>
      <c r="R143" s="228">
        <f t="shared" si="59"/>
        <v>0</v>
      </c>
      <c r="S143" s="229">
        <f t="shared" si="57"/>
        <v>0.9910315380883067</v>
      </c>
    </row>
    <row r="144" spans="1:19" ht="12.75">
      <c r="A144" s="315"/>
      <c r="B144" s="236" t="s">
        <v>455</v>
      </c>
      <c r="C144" s="237">
        <v>11890000</v>
      </c>
      <c r="D144" s="233">
        <f>SUM(E144,N144)</f>
        <v>11808852</v>
      </c>
      <c r="E144" s="233">
        <f>SUM(F144,M144,L144,K144,J144,I144)</f>
        <v>1022852</v>
      </c>
      <c r="F144" s="233">
        <f>SUM(G144:H144)</f>
        <v>0</v>
      </c>
      <c r="G144" s="233"/>
      <c r="H144" s="233"/>
      <c r="I144" s="233">
        <v>1022852</v>
      </c>
      <c r="J144" s="233"/>
      <c r="K144" s="233"/>
      <c r="L144" s="233"/>
      <c r="M144" s="233"/>
      <c r="N144" s="233">
        <f>SUM(O144,Q144,R144)</f>
        <v>10786000</v>
      </c>
      <c r="O144" s="233">
        <v>10786000</v>
      </c>
      <c r="P144" s="233"/>
      <c r="Q144" s="233"/>
      <c r="R144" s="233"/>
      <c r="S144" s="234">
        <f t="shared" si="57"/>
        <v>0.9931751051303617</v>
      </c>
    </row>
    <row r="145" spans="1:19" ht="12.75">
      <c r="A145" s="315"/>
      <c r="B145" s="236" t="s">
        <v>456</v>
      </c>
      <c r="C145" s="237">
        <v>3567500</v>
      </c>
      <c r="D145" s="233">
        <f>SUM(E145,N145)</f>
        <v>3510018</v>
      </c>
      <c r="E145" s="233">
        <f>SUM(F145,M145,L145,K145,J145,I145)</f>
        <v>3510018</v>
      </c>
      <c r="F145" s="233">
        <f>SUM(G145:H145)</f>
        <v>31028</v>
      </c>
      <c r="G145" s="233"/>
      <c r="H145" s="233">
        <v>31028</v>
      </c>
      <c r="I145" s="233">
        <v>2814390</v>
      </c>
      <c r="J145" s="233">
        <v>664600</v>
      </c>
      <c r="K145" s="233"/>
      <c r="L145" s="233"/>
      <c r="M145" s="233"/>
      <c r="N145" s="233">
        <f>SUM(O145,Q145,R145)</f>
        <v>0</v>
      </c>
      <c r="O145" s="233"/>
      <c r="P145" s="233"/>
      <c r="Q145" s="233"/>
      <c r="R145" s="233"/>
      <c r="S145" s="234">
        <f t="shared" si="57"/>
        <v>0.9838873160476524</v>
      </c>
    </row>
    <row r="146" spans="1:19" s="230" customFormat="1" ht="18.75" customHeight="1" thickBot="1">
      <c r="A146" s="316" t="s">
        <v>13</v>
      </c>
      <c r="B146" s="317"/>
      <c r="C146" s="255">
        <f aca="true" t="shared" si="60" ref="C146:R146">C8+C18+C20+C24+C29+C40+C42+C44+C50+C52+C54+C67+C72+C75+C81+C91+C94+C105+C113+C117+C122+C129+C141+C143+C27</f>
        <v>1042956427</v>
      </c>
      <c r="D146" s="255">
        <f t="shared" si="60"/>
        <v>962474821</v>
      </c>
      <c r="E146" s="255">
        <f t="shared" si="60"/>
        <v>547550040</v>
      </c>
      <c r="F146" s="255">
        <f t="shared" si="60"/>
        <v>269650641</v>
      </c>
      <c r="G146" s="255">
        <f t="shared" si="60"/>
        <v>111479778</v>
      </c>
      <c r="H146" s="255">
        <f t="shared" si="60"/>
        <v>158170863</v>
      </c>
      <c r="I146" s="255">
        <f t="shared" si="60"/>
        <v>176039367</v>
      </c>
      <c r="J146" s="255">
        <f t="shared" si="60"/>
        <v>2835555</v>
      </c>
      <c r="K146" s="255">
        <f t="shared" si="60"/>
        <v>85435799</v>
      </c>
      <c r="L146" s="255">
        <f t="shared" si="60"/>
        <v>0</v>
      </c>
      <c r="M146" s="255">
        <f t="shared" si="60"/>
        <v>13588678</v>
      </c>
      <c r="N146" s="255">
        <f t="shared" si="60"/>
        <v>414924781</v>
      </c>
      <c r="O146" s="255">
        <f t="shared" si="60"/>
        <v>392925981</v>
      </c>
      <c r="P146" s="255">
        <f t="shared" si="60"/>
        <v>209694561</v>
      </c>
      <c r="Q146" s="255">
        <f t="shared" si="60"/>
        <v>8548800</v>
      </c>
      <c r="R146" s="255">
        <f t="shared" si="60"/>
        <v>13450000</v>
      </c>
      <c r="S146" s="259">
        <f t="shared" si="57"/>
        <v>0.9228332038458209</v>
      </c>
    </row>
    <row r="148" spans="3:16" ht="12.75">
      <c r="C148" s="256">
        <f>SUM(E146,N146)</f>
        <v>962474821</v>
      </c>
      <c r="D148" s="256">
        <v>962474821</v>
      </c>
      <c r="E148" s="257">
        <v>574546311</v>
      </c>
      <c r="F148" s="257"/>
      <c r="G148" s="257"/>
      <c r="H148" s="257"/>
      <c r="I148" s="257"/>
      <c r="J148" s="257"/>
      <c r="K148" s="257"/>
      <c r="L148" s="257"/>
      <c r="M148" s="257"/>
      <c r="N148" s="257">
        <v>414928510</v>
      </c>
      <c r="O148" s="257"/>
      <c r="P148" s="257"/>
    </row>
    <row r="149" spans="3:19" ht="12.75">
      <c r="C149" s="258"/>
      <c r="D149" s="256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</row>
    <row r="150" spans="3:4" ht="12.75">
      <c r="C150" s="258"/>
      <c r="D150" s="258"/>
    </row>
    <row r="151" spans="3:9" ht="12.75">
      <c r="C151" s="258"/>
      <c r="D151" s="258"/>
      <c r="I151" s="257"/>
    </row>
    <row r="152" spans="3:4" ht="12.75">
      <c r="C152" s="258"/>
      <c r="D152" s="258"/>
    </row>
    <row r="153" spans="3:4" ht="12.75">
      <c r="C153" s="258"/>
      <c r="D153" s="258"/>
    </row>
    <row r="154" spans="3:4" ht="12.75">
      <c r="C154" s="258"/>
      <c r="D154" s="258"/>
    </row>
    <row r="155" spans="3:4" ht="12.75">
      <c r="C155" s="258"/>
      <c r="D155" s="258"/>
    </row>
    <row r="156" spans="3:4" ht="12.75">
      <c r="C156" s="258"/>
      <c r="D156" s="258"/>
    </row>
    <row r="157" spans="3:4" ht="12.75">
      <c r="C157" s="258"/>
      <c r="D157" s="258"/>
    </row>
    <row r="158" spans="3:4" ht="12.75">
      <c r="C158" s="258"/>
      <c r="D158" s="258"/>
    </row>
    <row r="159" spans="3:4" ht="12.75">
      <c r="C159" s="258"/>
      <c r="D159" s="258"/>
    </row>
    <row r="160" spans="3:4" ht="12.75">
      <c r="C160" s="258"/>
      <c r="D160" s="258"/>
    </row>
    <row r="161" spans="3:4" ht="12.75">
      <c r="C161" s="258"/>
      <c r="D161" s="258"/>
    </row>
    <row r="331" ht="12.75">
      <c r="J331" s="5" t="e">
        <f>G331/D331</f>
        <v>#DIV/0!</v>
      </c>
    </row>
  </sheetData>
  <sheetProtection/>
  <mergeCells count="42">
    <mergeCell ref="A1:R1"/>
    <mergeCell ref="A2:P2"/>
    <mergeCell ref="Q2:R2"/>
    <mergeCell ref="A3:A6"/>
    <mergeCell ref="B3:B6"/>
    <mergeCell ref="C3:C6"/>
    <mergeCell ref="D3:D6"/>
    <mergeCell ref="E3:R3"/>
    <mergeCell ref="L5:L6"/>
    <mergeCell ref="M5:M6"/>
    <mergeCell ref="S3:S6"/>
    <mergeCell ref="E4:E6"/>
    <mergeCell ref="F4:M4"/>
    <mergeCell ref="N4:N6"/>
    <mergeCell ref="O4:R4"/>
    <mergeCell ref="F5:F6"/>
    <mergeCell ref="G5:H5"/>
    <mergeCell ref="I5:I6"/>
    <mergeCell ref="J5:J6"/>
    <mergeCell ref="K5:K6"/>
    <mergeCell ref="A82:A90"/>
    <mergeCell ref="O5:O6"/>
    <mergeCell ref="Q5:Q6"/>
    <mergeCell ref="R5:R6"/>
    <mergeCell ref="A9:A17"/>
    <mergeCell ref="A21:A23"/>
    <mergeCell ref="A30:A39"/>
    <mergeCell ref="A45:A49"/>
    <mergeCell ref="A55:A66"/>
    <mergeCell ref="A68:A71"/>
    <mergeCell ref="A73:A74"/>
    <mergeCell ref="A76:A80"/>
    <mergeCell ref="A25:A26"/>
    <mergeCell ref="A130:A140"/>
    <mergeCell ref="A144:A145"/>
    <mergeCell ref="A146:B146"/>
    <mergeCell ref="A92:A93"/>
    <mergeCell ref="A95:A104"/>
    <mergeCell ref="A106:A112"/>
    <mergeCell ref="A114:A116"/>
    <mergeCell ref="A118:A121"/>
    <mergeCell ref="A123:A128"/>
  </mergeCells>
  <printOptions horizontalCentered="1"/>
  <pageMargins left="0.2362204724409449" right="0.2362204724409449" top="0.7874015748031497" bottom="0.6299212598425197" header="0.5118110236220472" footer="0.4330708661417323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31"/>
  <sheetViews>
    <sheetView tabSelected="1" view="pageBreakPreview" zoomScaleSheetLayoutView="100" zoomScalePageLayoutView="0" workbookViewId="0" topLeftCell="A13">
      <selection activeCell="A1" sqref="A1"/>
    </sheetView>
  </sheetViews>
  <sheetFormatPr defaultColWidth="8.796875" defaultRowHeight="14.25"/>
  <cols>
    <col min="1" max="1" width="5.69921875" style="1" customWidth="1"/>
    <col min="2" max="2" width="8.69921875" style="1" customWidth="1"/>
    <col min="3" max="3" width="60.69921875" style="1" customWidth="1"/>
    <col min="4" max="4" width="14.59765625" style="1" customWidth="1"/>
    <col min="5" max="5" width="13.8984375" style="1" customWidth="1"/>
    <col min="6" max="6" width="11.09765625" style="1" customWidth="1"/>
    <col min="7" max="7" width="13.09765625" style="1" customWidth="1"/>
    <col min="8" max="8" width="12.59765625" style="1" customWidth="1"/>
    <col min="9" max="9" width="11.09765625" style="1" customWidth="1"/>
    <col min="10" max="10" width="10.59765625" style="1" customWidth="1"/>
    <col min="11" max="16384" width="9" style="1" customWidth="1"/>
  </cols>
  <sheetData>
    <row r="1" spans="1:8" ht="40.5" customHeight="1">
      <c r="A1" s="347" t="s">
        <v>14</v>
      </c>
      <c r="B1" s="347"/>
      <c r="C1" s="347"/>
      <c r="D1" s="347"/>
      <c r="E1" s="347"/>
      <c r="F1" s="347"/>
      <c r="G1" s="2"/>
      <c r="H1" s="2"/>
    </row>
    <row r="2" spans="1:8" ht="18.75" customHeight="1">
      <c r="A2" s="347"/>
      <c r="B2" s="347"/>
      <c r="C2" s="347"/>
      <c r="D2" s="347"/>
      <c r="E2" s="347"/>
      <c r="F2" s="347"/>
      <c r="G2" s="2"/>
      <c r="H2" s="2"/>
    </row>
    <row r="3" ht="7.5" customHeight="1">
      <c r="A3" s="3"/>
    </row>
    <row r="4" spans="1:17" ht="13.5" thickBot="1">
      <c r="A4" s="4" t="s">
        <v>15</v>
      </c>
      <c r="B4" s="5"/>
      <c r="C4" s="5"/>
      <c r="F4" s="1" t="s">
        <v>0</v>
      </c>
      <c r="Q4" s="6"/>
    </row>
    <row r="5" spans="1:6" ht="16.5" customHeight="1">
      <c r="A5" s="348" t="s">
        <v>1</v>
      </c>
      <c r="B5" s="350" t="s">
        <v>2</v>
      </c>
      <c r="C5" s="350" t="s">
        <v>3</v>
      </c>
      <c r="D5" s="350" t="s">
        <v>16</v>
      </c>
      <c r="E5" s="350" t="s">
        <v>4</v>
      </c>
      <c r="F5" s="7" t="s">
        <v>17</v>
      </c>
    </row>
    <row r="6" spans="1:6" ht="14.25" customHeight="1" thickBot="1">
      <c r="A6" s="349"/>
      <c r="B6" s="351"/>
      <c r="C6" s="351"/>
      <c r="D6" s="351"/>
      <c r="E6" s="351"/>
      <c r="F6" s="8" t="s">
        <v>18</v>
      </c>
    </row>
    <row r="7" spans="1:6" ht="10.5" customHeight="1">
      <c r="A7" s="58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60" t="s">
        <v>10</v>
      </c>
    </row>
    <row r="8" spans="1:6" ht="15">
      <c r="A8" s="359" t="s">
        <v>12</v>
      </c>
      <c r="B8" s="9" t="s">
        <v>19</v>
      </c>
      <c r="C8" s="10" t="s">
        <v>20</v>
      </c>
      <c r="D8" s="11">
        <v>20000</v>
      </c>
      <c r="E8" s="11">
        <v>20000</v>
      </c>
      <c r="F8" s="12">
        <f aca="true" t="shared" si="0" ref="F8:F25">E8/D8</f>
        <v>1</v>
      </c>
    </row>
    <row r="9" spans="1:6" ht="15">
      <c r="A9" s="360"/>
      <c r="B9" s="9" t="s">
        <v>21</v>
      </c>
      <c r="C9" s="10" t="s">
        <v>22</v>
      </c>
      <c r="D9" s="11">
        <v>19099531</v>
      </c>
      <c r="E9" s="11">
        <v>19085803</v>
      </c>
      <c r="F9" s="12">
        <f t="shared" si="0"/>
        <v>0.9992812388953425</v>
      </c>
    </row>
    <row r="10" spans="1:6" ht="15">
      <c r="A10" s="360"/>
      <c r="B10" s="13" t="s">
        <v>23</v>
      </c>
      <c r="C10" s="10" t="s">
        <v>24</v>
      </c>
      <c r="D10" s="11">
        <v>4824000</v>
      </c>
      <c r="E10" s="11">
        <v>3998049</v>
      </c>
      <c r="F10" s="12">
        <f t="shared" si="0"/>
        <v>0.828782960199005</v>
      </c>
    </row>
    <row r="11" spans="1:6" ht="15">
      <c r="A11" s="360"/>
      <c r="B11" s="9" t="s">
        <v>25</v>
      </c>
      <c r="C11" s="10" t="s">
        <v>26</v>
      </c>
      <c r="D11" s="11">
        <v>8665865</v>
      </c>
      <c r="E11" s="11">
        <v>8628888</v>
      </c>
      <c r="F11" s="12">
        <f t="shared" si="0"/>
        <v>0.9957330283820485</v>
      </c>
    </row>
    <row r="12" spans="1:8" ht="15">
      <c r="A12" s="361"/>
      <c r="B12" s="56" t="s">
        <v>54</v>
      </c>
      <c r="C12" s="10" t="s">
        <v>30</v>
      </c>
      <c r="D12" s="11">
        <v>144739</v>
      </c>
      <c r="E12" s="11">
        <v>144735</v>
      </c>
      <c r="F12" s="12">
        <f t="shared" si="0"/>
        <v>0.9999723640483905</v>
      </c>
      <c r="H12" s="16"/>
    </row>
    <row r="13" spans="1:6" ht="15">
      <c r="A13" s="14">
        <v>600</v>
      </c>
      <c r="B13" s="15">
        <v>60003</v>
      </c>
      <c r="C13" s="10" t="s">
        <v>27</v>
      </c>
      <c r="D13" s="11">
        <v>45908378</v>
      </c>
      <c r="E13" s="11">
        <v>44512990</v>
      </c>
      <c r="F13" s="12">
        <f t="shared" si="0"/>
        <v>0.9696049379047981</v>
      </c>
    </row>
    <row r="14" spans="1:6" ht="15">
      <c r="A14" s="62">
        <v>700</v>
      </c>
      <c r="B14" s="64">
        <v>70005</v>
      </c>
      <c r="C14" s="65" t="s">
        <v>57</v>
      </c>
      <c r="D14" s="66">
        <v>300000</v>
      </c>
      <c r="E14" s="66">
        <v>298614</v>
      </c>
      <c r="F14" s="12">
        <f t="shared" si="0"/>
        <v>0.99538</v>
      </c>
    </row>
    <row r="15" spans="1:8" ht="15">
      <c r="A15" s="352">
        <v>710</v>
      </c>
      <c r="B15" s="9">
        <v>71012</v>
      </c>
      <c r="C15" s="10" t="s">
        <v>28</v>
      </c>
      <c r="D15" s="11">
        <v>295000</v>
      </c>
      <c r="E15" s="11">
        <v>295000</v>
      </c>
      <c r="F15" s="12">
        <f t="shared" si="0"/>
        <v>1</v>
      </c>
      <c r="H15" s="16"/>
    </row>
    <row r="16" spans="1:7" ht="15">
      <c r="A16" s="353"/>
      <c r="B16" s="9">
        <v>71013</v>
      </c>
      <c r="C16" s="10" t="s">
        <v>29</v>
      </c>
      <c r="D16" s="11">
        <v>26000</v>
      </c>
      <c r="E16" s="11">
        <v>26000</v>
      </c>
      <c r="F16" s="12">
        <f t="shared" si="0"/>
        <v>1</v>
      </c>
      <c r="G16" s="16"/>
    </row>
    <row r="17" spans="1:8" ht="15">
      <c r="A17" s="354"/>
      <c r="B17" s="9">
        <v>71095</v>
      </c>
      <c r="C17" s="10" t="s">
        <v>30</v>
      </c>
      <c r="D17" s="11">
        <v>191000</v>
      </c>
      <c r="E17" s="11">
        <v>191000</v>
      </c>
      <c r="F17" s="12">
        <f t="shared" si="0"/>
        <v>1</v>
      </c>
      <c r="H17" s="16"/>
    </row>
    <row r="18" spans="1:6" ht="15">
      <c r="A18" s="352">
        <v>750</v>
      </c>
      <c r="B18" s="9">
        <v>75011</v>
      </c>
      <c r="C18" s="10" t="s">
        <v>31</v>
      </c>
      <c r="D18" s="11">
        <v>692000</v>
      </c>
      <c r="E18" s="11">
        <v>692000</v>
      </c>
      <c r="F18" s="12">
        <f t="shared" si="0"/>
        <v>1</v>
      </c>
    </row>
    <row r="19" spans="1:7" ht="15">
      <c r="A19" s="354"/>
      <c r="B19" s="9">
        <v>75046</v>
      </c>
      <c r="C19" s="10" t="s">
        <v>32</v>
      </c>
      <c r="D19" s="11">
        <v>41000</v>
      </c>
      <c r="E19" s="11">
        <v>38604</v>
      </c>
      <c r="F19" s="12">
        <f t="shared" si="0"/>
        <v>0.941560975609756</v>
      </c>
      <c r="G19" s="16"/>
    </row>
    <row r="20" spans="1:6" ht="15">
      <c r="A20" s="352">
        <v>851</v>
      </c>
      <c r="B20" s="9">
        <v>85141</v>
      </c>
      <c r="C20" s="10" t="s">
        <v>33</v>
      </c>
      <c r="D20" s="11">
        <v>464000</v>
      </c>
      <c r="E20" s="11">
        <v>383637</v>
      </c>
      <c r="F20" s="12">
        <f t="shared" si="0"/>
        <v>0.8268038793103448</v>
      </c>
    </row>
    <row r="21" spans="1:6" ht="30">
      <c r="A21" s="355"/>
      <c r="B21" s="9">
        <v>85156</v>
      </c>
      <c r="C21" s="10" t="s">
        <v>34</v>
      </c>
      <c r="D21" s="11">
        <v>28883</v>
      </c>
      <c r="E21" s="11">
        <v>28688</v>
      </c>
      <c r="F21" s="12">
        <f t="shared" si="0"/>
        <v>0.9932486237579199</v>
      </c>
    </row>
    <row r="22" spans="1:7" ht="45">
      <c r="A22" s="17">
        <v>852</v>
      </c>
      <c r="B22" s="9">
        <v>85212</v>
      </c>
      <c r="C22" s="10" t="s">
        <v>35</v>
      </c>
      <c r="D22" s="11">
        <v>1204932</v>
      </c>
      <c r="E22" s="11">
        <v>1196631</v>
      </c>
      <c r="F22" s="12">
        <f t="shared" si="0"/>
        <v>0.9931108145521905</v>
      </c>
      <c r="G22" s="16"/>
    </row>
    <row r="23" spans="1:6" ht="15.75" thickBot="1">
      <c r="A23" s="18">
        <v>853</v>
      </c>
      <c r="B23" s="9">
        <v>85332</v>
      </c>
      <c r="C23" s="10" t="s">
        <v>36</v>
      </c>
      <c r="D23" s="11">
        <v>35000</v>
      </c>
      <c r="E23" s="11">
        <v>32039</v>
      </c>
      <c r="F23" s="12">
        <f t="shared" si="0"/>
        <v>0.9154</v>
      </c>
    </row>
    <row r="24" spans="1:6" ht="15.75" customHeight="1" hidden="1" thickBot="1">
      <c r="A24" s="19">
        <v>921</v>
      </c>
      <c r="B24" s="20">
        <v>92109</v>
      </c>
      <c r="C24" s="21" t="s">
        <v>37</v>
      </c>
      <c r="D24" s="22"/>
      <c r="E24" s="22"/>
      <c r="F24" s="12" t="e">
        <f t="shared" si="0"/>
        <v>#DIV/0!</v>
      </c>
    </row>
    <row r="25" spans="1:6" ht="21.75" customHeight="1" thickBot="1">
      <c r="A25" s="356" t="s">
        <v>13</v>
      </c>
      <c r="B25" s="357"/>
      <c r="C25" s="358"/>
      <c r="D25" s="23">
        <f>SUM(D8:D24)</f>
        <v>81940328</v>
      </c>
      <c r="E25" s="23">
        <f>SUM(E8:E24)</f>
        <v>79572678</v>
      </c>
      <c r="F25" s="61">
        <f t="shared" si="0"/>
        <v>0.9711051925493879</v>
      </c>
    </row>
    <row r="26" ht="12.75">
      <c r="A26" s="24"/>
    </row>
    <row r="27" ht="15">
      <c r="A27" s="25"/>
    </row>
    <row r="28" spans="1:11" ht="12.75">
      <c r="A28" s="363"/>
      <c r="B28" s="363"/>
      <c r="C28" s="363"/>
      <c r="D28" s="363"/>
      <c r="E28" s="363"/>
      <c r="F28" s="364"/>
      <c r="G28" s="364"/>
      <c r="H28" s="364"/>
      <c r="I28" s="364"/>
      <c r="J28" s="363"/>
      <c r="K28" s="362"/>
    </row>
    <row r="29" spans="1:11" ht="12.75">
      <c r="A29" s="363"/>
      <c r="B29" s="363"/>
      <c r="C29" s="363"/>
      <c r="D29" s="363"/>
      <c r="E29" s="363"/>
      <c r="F29" s="364"/>
      <c r="G29" s="364"/>
      <c r="H29" s="364"/>
      <c r="I29" s="364"/>
      <c r="J29" s="363"/>
      <c r="K29" s="362"/>
    </row>
    <row r="30" spans="1:11" ht="12.75">
      <c r="A30" s="363"/>
      <c r="B30" s="363"/>
      <c r="C30" s="363"/>
      <c r="D30" s="363"/>
      <c r="E30" s="363"/>
      <c r="F30" s="363"/>
      <c r="G30" s="364"/>
      <c r="H30" s="364"/>
      <c r="I30" s="363"/>
      <c r="J30" s="363"/>
      <c r="K30" s="26"/>
    </row>
    <row r="31" spans="1:11" ht="12.75">
      <c r="A31" s="363"/>
      <c r="B31" s="363"/>
      <c r="C31" s="363"/>
      <c r="D31" s="363"/>
      <c r="E31" s="363"/>
      <c r="F31" s="363"/>
      <c r="G31" s="364"/>
      <c r="H31" s="364"/>
      <c r="I31" s="363"/>
      <c r="J31" s="363"/>
      <c r="K31" s="26"/>
    </row>
    <row r="32" spans="1:11" ht="38.25" customHeight="1">
      <c r="A32" s="363"/>
      <c r="B32" s="363"/>
      <c r="C32" s="363"/>
      <c r="D32" s="363"/>
      <c r="E32" s="363"/>
      <c r="F32" s="363"/>
      <c r="G32" s="363"/>
      <c r="H32" s="27"/>
      <c r="I32" s="363"/>
      <c r="J32" s="363"/>
      <c r="K32" s="26"/>
    </row>
    <row r="33" spans="1:11" ht="12.75">
      <c r="A33" s="363"/>
      <c r="B33" s="363"/>
      <c r="C33" s="363"/>
      <c r="D33" s="363"/>
      <c r="E33" s="363"/>
      <c r="F33" s="363"/>
      <c r="G33" s="363"/>
      <c r="H33" s="27"/>
      <c r="I33" s="363"/>
      <c r="J33" s="363"/>
      <c r="K33" s="26"/>
    </row>
    <row r="34" spans="1:1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6"/>
    </row>
    <row r="35" spans="1:11" ht="30.75" customHeight="1">
      <c r="A35" s="29"/>
      <c r="B35" s="29"/>
      <c r="C35" s="30"/>
      <c r="D35" s="31"/>
      <c r="E35" s="31"/>
      <c r="F35" s="31"/>
      <c r="G35" s="31"/>
      <c r="H35" s="31"/>
      <c r="I35" s="31"/>
      <c r="J35" s="31"/>
      <c r="K35" s="26"/>
    </row>
    <row r="36" spans="1:11" ht="15">
      <c r="A36" s="30"/>
      <c r="B36" s="29"/>
      <c r="C36" s="30"/>
      <c r="D36" s="31"/>
      <c r="E36" s="31"/>
      <c r="F36" s="31"/>
      <c r="G36" s="31"/>
      <c r="H36" s="31"/>
      <c r="I36" s="31"/>
      <c r="J36" s="31"/>
      <c r="K36" s="26"/>
    </row>
    <row r="37" spans="1:11" ht="48" customHeight="1">
      <c r="A37" s="30"/>
      <c r="B37" s="29"/>
      <c r="C37" s="30"/>
      <c r="D37" s="31"/>
      <c r="E37" s="31"/>
      <c r="F37" s="31"/>
      <c r="G37" s="31"/>
      <c r="H37" s="31"/>
      <c r="I37" s="31"/>
      <c r="J37" s="31"/>
      <c r="K37" s="26"/>
    </row>
    <row r="38" spans="1:11" ht="31.5" customHeight="1">
      <c r="A38" s="30"/>
      <c r="B38" s="29"/>
      <c r="C38" s="30"/>
      <c r="D38" s="31"/>
      <c r="E38" s="31"/>
      <c r="F38" s="31"/>
      <c r="G38" s="31"/>
      <c r="H38" s="31"/>
      <c r="I38" s="31"/>
      <c r="J38" s="31"/>
      <c r="K38" s="26"/>
    </row>
    <row r="39" spans="1:11" ht="32.25" customHeight="1">
      <c r="A39" s="30"/>
      <c r="B39" s="29"/>
      <c r="C39" s="30"/>
      <c r="D39" s="31"/>
      <c r="E39" s="31"/>
      <c r="F39" s="31"/>
      <c r="G39" s="31"/>
      <c r="H39" s="31"/>
      <c r="I39" s="31"/>
      <c r="J39" s="31"/>
      <c r="K39" s="26"/>
    </row>
    <row r="40" spans="1:11" ht="15">
      <c r="A40" s="30"/>
      <c r="B40" s="29"/>
      <c r="C40" s="30"/>
      <c r="D40" s="31"/>
      <c r="E40" s="31"/>
      <c r="F40" s="31"/>
      <c r="G40" s="31"/>
      <c r="H40" s="31"/>
      <c r="I40" s="31"/>
      <c r="J40" s="31"/>
      <c r="K40" s="26"/>
    </row>
    <row r="41" spans="1:11" ht="15.75" customHeight="1">
      <c r="A41" s="30"/>
      <c r="B41" s="29"/>
      <c r="C41" s="30"/>
      <c r="D41" s="31"/>
      <c r="E41" s="31"/>
      <c r="F41" s="31"/>
      <c r="G41" s="31"/>
      <c r="H41" s="31"/>
      <c r="I41" s="31"/>
      <c r="J41" s="31"/>
      <c r="K41" s="26"/>
    </row>
    <row r="42" spans="1:11" ht="62.25" customHeight="1">
      <c r="A42" s="30"/>
      <c r="B42" s="29"/>
      <c r="C42" s="30"/>
      <c r="D42" s="31"/>
      <c r="E42" s="31"/>
      <c r="F42" s="31"/>
      <c r="G42" s="31"/>
      <c r="H42" s="31"/>
      <c r="I42" s="31"/>
      <c r="J42" s="31"/>
      <c r="K42" s="26"/>
    </row>
    <row r="43" spans="1:11" ht="15.75" customHeight="1">
      <c r="A43" s="30"/>
      <c r="B43" s="29"/>
      <c r="C43" s="30"/>
      <c r="D43" s="31"/>
      <c r="E43" s="31"/>
      <c r="F43" s="31"/>
      <c r="G43" s="31"/>
      <c r="H43" s="31"/>
      <c r="I43" s="31"/>
      <c r="J43" s="31"/>
      <c r="K43" s="26"/>
    </row>
    <row r="44" spans="1:11" ht="78" customHeight="1">
      <c r="A44" s="30"/>
      <c r="B44" s="29"/>
      <c r="C44" s="30"/>
      <c r="D44" s="31"/>
      <c r="E44" s="31"/>
      <c r="F44" s="31"/>
      <c r="G44" s="31"/>
      <c r="H44" s="31"/>
      <c r="I44" s="31"/>
      <c r="J44" s="31"/>
      <c r="K44" s="26"/>
    </row>
    <row r="45" spans="1:11" ht="17.25" customHeight="1">
      <c r="A45" s="30"/>
      <c r="B45" s="29"/>
      <c r="C45" s="30"/>
      <c r="D45" s="31"/>
      <c r="E45" s="31"/>
      <c r="F45" s="31"/>
      <c r="G45" s="31"/>
      <c r="H45" s="31"/>
      <c r="I45" s="31"/>
      <c r="J45" s="31"/>
      <c r="K45" s="26"/>
    </row>
    <row r="46" spans="1:11" ht="30.75" customHeight="1">
      <c r="A46" s="30"/>
      <c r="B46" s="30"/>
      <c r="C46" s="30"/>
      <c r="D46" s="31"/>
      <c r="E46" s="31"/>
      <c r="F46" s="31"/>
      <c r="G46" s="31"/>
      <c r="H46" s="31"/>
      <c r="I46" s="31"/>
      <c r="J46" s="31"/>
      <c r="K46" s="26"/>
    </row>
    <row r="47" spans="1:11" ht="15.75">
      <c r="A47" s="365"/>
      <c r="B47" s="365"/>
      <c r="C47" s="32"/>
      <c r="D47" s="33"/>
      <c r="E47" s="33"/>
      <c r="F47" s="33"/>
      <c r="G47" s="33"/>
      <c r="H47" s="33"/>
      <c r="I47" s="33"/>
      <c r="J47" s="33"/>
      <c r="K47" s="26"/>
    </row>
    <row r="48" ht="12.75">
      <c r="A48" s="24"/>
    </row>
    <row r="92" ht="12.75">
      <c r="C92" s="34"/>
    </row>
    <row r="96" ht="14.25" customHeight="1"/>
    <row r="161" ht="12.75">
      <c r="C161" s="34"/>
    </row>
    <row r="323" ht="12.75">
      <c r="C323" s="35"/>
    </row>
    <row r="331" ht="12.75">
      <c r="J331" s="1" t="e">
        <f>G331/D331</f>
        <v>#DIV/0!</v>
      </c>
    </row>
  </sheetData>
  <sheetProtection/>
  <mergeCells count="24">
    <mergeCell ref="A47:B47"/>
    <mergeCell ref="D28:D33"/>
    <mergeCell ref="E28:E33"/>
    <mergeCell ref="F28:I29"/>
    <mergeCell ref="J28:J33"/>
    <mergeCell ref="A28:A33"/>
    <mergeCell ref="B28:B33"/>
    <mergeCell ref="C28:C33"/>
    <mergeCell ref="K28:K29"/>
    <mergeCell ref="F30:F33"/>
    <mergeCell ref="G30:H31"/>
    <mergeCell ref="I30:I33"/>
    <mergeCell ref="G32:G33"/>
    <mergeCell ref="A15:A17"/>
    <mergeCell ref="A18:A19"/>
    <mergeCell ref="A20:A21"/>
    <mergeCell ref="A25:C25"/>
    <mergeCell ref="A8:A12"/>
    <mergeCell ref="A1:F2"/>
    <mergeCell ref="A5:A6"/>
    <mergeCell ref="B5:B6"/>
    <mergeCell ref="C5:C6"/>
    <mergeCell ref="D5:D6"/>
    <mergeCell ref="E5:E6"/>
  </mergeCells>
  <printOptions horizontalCentered="1"/>
  <pageMargins left="0.7480314960629921" right="0.7480314960629921" top="0.8267716535433072" bottom="0.7874015748031497" header="0.5118110236220472" footer="0.5118110236220472"/>
  <pageSetup horizontalDpi="600" verticalDpi="600" orientation="landscape" paperSize="9" scale="98" r:id="rId1"/>
  <headerFooter alignWithMargins="0">
    <oddFooter>&amp;CStrona &amp;P z &amp;N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5.69921875" style="1" customWidth="1"/>
    <col min="2" max="2" width="9.59765625" style="1" customWidth="1"/>
    <col min="3" max="3" width="35.5" style="1" customWidth="1"/>
    <col min="4" max="5" width="13" style="1" customWidth="1"/>
    <col min="6" max="6" width="12.09765625" style="1" customWidth="1"/>
    <col min="7" max="9" width="13.59765625" style="1" customWidth="1"/>
    <col min="10" max="10" width="11.5" style="1" customWidth="1"/>
    <col min="11" max="11" width="14.09765625" style="1" customWidth="1"/>
    <col min="12" max="12" width="11.59765625" style="1" customWidth="1"/>
    <col min="13" max="13" width="9.8984375" style="1" customWidth="1"/>
    <col min="14" max="14" width="8" style="1" hidden="1" customWidth="1"/>
    <col min="15" max="16384" width="9" style="1" customWidth="1"/>
  </cols>
  <sheetData>
    <row r="1" spans="1:13" ht="40.5" customHeight="1" thickBot="1">
      <c r="A1" s="36" t="s">
        <v>38</v>
      </c>
      <c r="B1" s="37"/>
      <c r="M1" s="1" t="s">
        <v>0</v>
      </c>
    </row>
    <row r="2" spans="1:14" ht="12.75">
      <c r="A2" s="366" t="s">
        <v>1</v>
      </c>
      <c r="B2" s="369" t="s">
        <v>2</v>
      </c>
      <c r="C2" s="369" t="s">
        <v>3</v>
      </c>
      <c r="D2" s="369" t="s">
        <v>16</v>
      </c>
      <c r="E2" s="369" t="s">
        <v>4</v>
      </c>
      <c r="F2" s="388" t="s">
        <v>39</v>
      </c>
      <c r="G2" s="389"/>
      <c r="H2" s="389"/>
      <c r="I2" s="389"/>
      <c r="J2" s="389"/>
      <c r="K2" s="389"/>
      <c r="L2" s="390"/>
      <c r="M2" s="372" t="s">
        <v>17</v>
      </c>
      <c r="N2" s="362"/>
    </row>
    <row r="3" spans="1:14" ht="12.75">
      <c r="A3" s="367"/>
      <c r="B3" s="370"/>
      <c r="C3" s="370"/>
      <c r="D3" s="370"/>
      <c r="E3" s="370"/>
      <c r="F3" s="391"/>
      <c r="G3" s="392"/>
      <c r="H3" s="392"/>
      <c r="I3" s="392"/>
      <c r="J3" s="392"/>
      <c r="K3" s="392"/>
      <c r="L3" s="393"/>
      <c r="M3" s="373"/>
      <c r="N3" s="362"/>
    </row>
    <row r="4" spans="1:14" ht="12.75">
      <c r="A4" s="367"/>
      <c r="B4" s="370"/>
      <c r="C4" s="370"/>
      <c r="D4" s="370"/>
      <c r="E4" s="370"/>
      <c r="F4" s="375" t="s">
        <v>40</v>
      </c>
      <c r="G4" s="376" t="s">
        <v>41</v>
      </c>
      <c r="H4" s="377"/>
      <c r="I4" s="377"/>
      <c r="J4" s="377"/>
      <c r="K4" s="378"/>
      <c r="L4" s="375" t="s">
        <v>42</v>
      </c>
      <c r="M4" s="373"/>
      <c r="N4" s="38"/>
    </row>
    <row r="5" spans="1:14" ht="16.5" customHeight="1">
      <c r="A5" s="367"/>
      <c r="B5" s="370"/>
      <c r="C5" s="370"/>
      <c r="D5" s="370"/>
      <c r="E5" s="370"/>
      <c r="F5" s="370"/>
      <c r="G5" s="379"/>
      <c r="H5" s="380"/>
      <c r="I5" s="380"/>
      <c r="J5" s="380"/>
      <c r="K5" s="381"/>
      <c r="L5" s="370"/>
      <c r="M5" s="373"/>
      <c r="N5" s="38"/>
    </row>
    <row r="6" spans="1:14" ht="12.75">
      <c r="A6" s="367"/>
      <c r="B6" s="370"/>
      <c r="C6" s="370"/>
      <c r="D6" s="370"/>
      <c r="E6" s="370"/>
      <c r="F6" s="370"/>
      <c r="G6" s="382" t="s">
        <v>43</v>
      </c>
      <c r="H6" s="384" t="s">
        <v>44</v>
      </c>
      <c r="I6" s="385"/>
      <c r="J6" s="386" t="s">
        <v>55</v>
      </c>
      <c r="K6" s="39"/>
      <c r="L6" s="370"/>
      <c r="M6" s="373"/>
      <c r="N6" s="38"/>
    </row>
    <row r="7" spans="1:14" ht="73.5" customHeight="1" thickBot="1">
      <c r="A7" s="368"/>
      <c r="B7" s="371"/>
      <c r="C7" s="371"/>
      <c r="D7" s="371"/>
      <c r="E7" s="371"/>
      <c r="F7" s="371"/>
      <c r="G7" s="383"/>
      <c r="H7" s="40" t="s">
        <v>45</v>
      </c>
      <c r="I7" s="41" t="s">
        <v>46</v>
      </c>
      <c r="J7" s="387"/>
      <c r="K7" s="42" t="s">
        <v>56</v>
      </c>
      <c r="L7" s="370"/>
      <c r="M7" s="374"/>
      <c r="N7" s="38"/>
    </row>
    <row r="8" spans="1:14" ht="12.75">
      <c r="A8" s="43" t="s">
        <v>5</v>
      </c>
      <c r="B8" s="44" t="s">
        <v>6</v>
      </c>
      <c r="C8" s="44" t="s">
        <v>7</v>
      </c>
      <c r="D8" s="44" t="s">
        <v>8</v>
      </c>
      <c r="E8" s="44" t="s">
        <v>9</v>
      </c>
      <c r="F8" s="44" t="s">
        <v>10</v>
      </c>
      <c r="G8" s="44" t="s">
        <v>11</v>
      </c>
      <c r="H8" s="44" t="s">
        <v>47</v>
      </c>
      <c r="I8" s="44" t="s">
        <v>48</v>
      </c>
      <c r="J8" s="44" t="s">
        <v>49</v>
      </c>
      <c r="K8" s="44" t="s">
        <v>50</v>
      </c>
      <c r="L8" s="57" t="s">
        <v>51</v>
      </c>
      <c r="M8" s="45" t="s">
        <v>52</v>
      </c>
      <c r="N8" s="38"/>
    </row>
    <row r="9" spans="1:14" ht="30">
      <c r="A9" s="401" t="s">
        <v>12</v>
      </c>
      <c r="B9" s="46" t="s">
        <v>19</v>
      </c>
      <c r="C9" s="47" t="s">
        <v>20</v>
      </c>
      <c r="D9" s="11">
        <v>20000</v>
      </c>
      <c r="E9" s="11">
        <f>SUM(F9,L9)</f>
        <v>20000</v>
      </c>
      <c r="F9" s="11">
        <f>SUM(G9,J9,K9)</f>
        <v>20000</v>
      </c>
      <c r="G9" s="11">
        <f>SUM(H9:I9)</f>
        <v>20000</v>
      </c>
      <c r="H9" s="11">
        <v>0</v>
      </c>
      <c r="I9" s="11">
        <v>20000</v>
      </c>
      <c r="J9" s="11">
        <v>0</v>
      </c>
      <c r="K9" s="11">
        <v>0</v>
      </c>
      <c r="L9" s="11">
        <v>0</v>
      </c>
      <c r="M9" s="12">
        <f>E9/D9</f>
        <v>1</v>
      </c>
      <c r="N9" s="38"/>
    </row>
    <row r="10" spans="1:14" ht="15">
      <c r="A10" s="402"/>
      <c r="B10" s="46" t="s">
        <v>21</v>
      </c>
      <c r="C10" s="47" t="s">
        <v>22</v>
      </c>
      <c r="D10" s="11">
        <v>19099531</v>
      </c>
      <c r="E10" s="11">
        <f>SUM(F10,L10)</f>
        <v>19085803</v>
      </c>
      <c r="F10" s="11">
        <f>SUM(G10,J10,K10)</f>
        <v>15623000</v>
      </c>
      <c r="G10" s="11">
        <f>SUM(H10:I10)</f>
        <v>15623000</v>
      </c>
      <c r="H10" s="11">
        <v>13000</v>
      </c>
      <c r="I10" s="11">
        <v>15610000</v>
      </c>
      <c r="J10" s="11">
        <v>0</v>
      </c>
      <c r="K10" s="11">
        <v>0</v>
      </c>
      <c r="L10" s="11">
        <v>3462803</v>
      </c>
      <c r="M10" s="12">
        <f>E10/D10</f>
        <v>0.9992812388953425</v>
      </c>
      <c r="N10" s="38"/>
    </row>
    <row r="11" spans="1:14" s="49" customFormat="1" ht="30">
      <c r="A11" s="402"/>
      <c r="B11" s="46" t="s">
        <v>23</v>
      </c>
      <c r="C11" s="47" t="s">
        <v>24</v>
      </c>
      <c r="D11" s="11">
        <v>4824000</v>
      </c>
      <c r="E11" s="11">
        <f>SUM(F11,L11)</f>
        <v>3998049</v>
      </c>
      <c r="F11" s="11">
        <f>SUM(G11,J11,K11)</f>
        <v>3976789</v>
      </c>
      <c r="G11" s="11">
        <f>SUM(H11:I11)</f>
        <v>3976789</v>
      </c>
      <c r="H11" s="11">
        <v>2617278</v>
      </c>
      <c r="I11" s="11">
        <v>1359511</v>
      </c>
      <c r="J11" s="11">
        <v>0</v>
      </c>
      <c r="K11" s="11">
        <v>0</v>
      </c>
      <c r="L11" s="11">
        <v>21260</v>
      </c>
      <c r="M11" s="12">
        <f>E11/D11</f>
        <v>0.828782960199005</v>
      </c>
      <c r="N11" s="48"/>
    </row>
    <row r="12" spans="1:14" ht="15">
      <c r="A12" s="402"/>
      <c r="B12" s="46" t="s">
        <v>25</v>
      </c>
      <c r="C12" s="47" t="s">
        <v>26</v>
      </c>
      <c r="D12" s="11">
        <v>8665865</v>
      </c>
      <c r="E12" s="11">
        <f>SUM(F12,L12)</f>
        <v>8628888</v>
      </c>
      <c r="F12" s="11">
        <f>SUM(G12,J12,K12)</f>
        <v>0</v>
      </c>
      <c r="G12" s="11">
        <f>SUM(H12:I12)</f>
        <v>0</v>
      </c>
      <c r="H12" s="11">
        <v>0</v>
      </c>
      <c r="I12" s="11">
        <v>0</v>
      </c>
      <c r="J12" s="11">
        <v>0</v>
      </c>
      <c r="K12" s="11">
        <v>0</v>
      </c>
      <c r="L12" s="11">
        <v>8628888</v>
      </c>
      <c r="M12" s="12">
        <f aca="true" t="shared" si="0" ref="M12:M25">E12/D12</f>
        <v>0.9957330283820485</v>
      </c>
      <c r="N12" s="38"/>
    </row>
    <row r="13" spans="1:14" ht="15">
      <c r="A13" s="403"/>
      <c r="B13" s="50" t="s">
        <v>54</v>
      </c>
      <c r="C13" s="47" t="s">
        <v>30</v>
      </c>
      <c r="D13" s="11">
        <v>144739</v>
      </c>
      <c r="E13" s="11">
        <f>SUM(F13,L13)</f>
        <v>144735</v>
      </c>
      <c r="F13" s="11">
        <f>SUM(G13,J13,K13)</f>
        <v>144735</v>
      </c>
      <c r="G13" s="11">
        <f>SUM(H13:I13)</f>
        <v>144735</v>
      </c>
      <c r="H13" s="11">
        <v>0</v>
      </c>
      <c r="I13" s="11">
        <v>144735</v>
      </c>
      <c r="J13" s="11">
        <v>0</v>
      </c>
      <c r="K13" s="11">
        <v>0</v>
      </c>
      <c r="L13" s="11">
        <v>0</v>
      </c>
      <c r="M13" s="12">
        <f t="shared" si="0"/>
        <v>0.9999723640483905</v>
      </c>
      <c r="N13" s="38"/>
    </row>
    <row r="14" spans="1:14" s="49" customFormat="1" ht="31.5" customHeight="1">
      <c r="A14" s="51">
        <v>600</v>
      </c>
      <c r="B14" s="46">
        <v>60003</v>
      </c>
      <c r="C14" s="47" t="s">
        <v>27</v>
      </c>
      <c r="D14" s="11">
        <v>45908378</v>
      </c>
      <c r="E14" s="11">
        <f aca="true" t="shared" si="1" ref="E14:E24">SUM(F14,L14)</f>
        <v>44512990</v>
      </c>
      <c r="F14" s="11">
        <f aca="true" t="shared" si="2" ref="F14:F24">SUM(G14,J14,K14)</f>
        <v>44512990</v>
      </c>
      <c r="G14" s="11">
        <f aca="true" t="shared" si="3" ref="G14:G24">SUM(H14:I14)</f>
        <v>0</v>
      </c>
      <c r="H14" s="11">
        <v>0</v>
      </c>
      <c r="I14" s="11">
        <v>0</v>
      </c>
      <c r="J14" s="11">
        <v>44512990</v>
      </c>
      <c r="K14" s="11">
        <v>0</v>
      </c>
      <c r="L14" s="11">
        <v>0</v>
      </c>
      <c r="M14" s="12">
        <f t="shared" si="0"/>
        <v>0.9696049379047981</v>
      </c>
      <c r="N14" s="48"/>
    </row>
    <row r="15" spans="1:14" s="49" customFormat="1" ht="30" customHeight="1">
      <c r="A15" s="63">
        <v>700</v>
      </c>
      <c r="B15" s="67">
        <v>70005</v>
      </c>
      <c r="C15" s="68" t="s">
        <v>57</v>
      </c>
      <c r="D15" s="66">
        <v>300000</v>
      </c>
      <c r="E15" s="11">
        <f>SUM(F15,L15)</f>
        <v>298614</v>
      </c>
      <c r="F15" s="66">
        <f t="shared" si="2"/>
        <v>298614</v>
      </c>
      <c r="G15" s="11">
        <f t="shared" si="3"/>
        <v>298614</v>
      </c>
      <c r="H15" s="66">
        <v>0</v>
      </c>
      <c r="I15" s="66">
        <v>298614</v>
      </c>
      <c r="J15" s="66">
        <v>0</v>
      </c>
      <c r="K15" s="66">
        <v>0</v>
      </c>
      <c r="L15" s="66">
        <v>0</v>
      </c>
      <c r="M15" s="12">
        <f>E15/D15</f>
        <v>0.99538</v>
      </c>
      <c r="N15" s="48"/>
    </row>
    <row r="16" spans="1:14" s="49" customFormat="1" ht="30">
      <c r="A16" s="394">
        <v>710</v>
      </c>
      <c r="B16" s="46">
        <v>71012</v>
      </c>
      <c r="C16" s="47" t="s">
        <v>28</v>
      </c>
      <c r="D16" s="11">
        <v>295000</v>
      </c>
      <c r="E16" s="11">
        <f t="shared" si="1"/>
        <v>295000</v>
      </c>
      <c r="F16" s="11">
        <f t="shared" si="2"/>
        <v>295000</v>
      </c>
      <c r="G16" s="11">
        <f t="shared" si="3"/>
        <v>295000</v>
      </c>
      <c r="H16" s="11">
        <v>295000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0"/>
        <v>1</v>
      </c>
      <c r="N16" s="48"/>
    </row>
    <row r="17" spans="1:14" s="49" customFormat="1" ht="30">
      <c r="A17" s="395"/>
      <c r="B17" s="46">
        <v>71013</v>
      </c>
      <c r="C17" s="47" t="s">
        <v>53</v>
      </c>
      <c r="D17" s="11">
        <v>26000</v>
      </c>
      <c r="E17" s="11">
        <f t="shared" si="1"/>
        <v>26000</v>
      </c>
      <c r="F17" s="11">
        <f t="shared" si="2"/>
        <v>26000</v>
      </c>
      <c r="G17" s="11">
        <f t="shared" si="3"/>
        <v>26000</v>
      </c>
      <c r="H17" s="11">
        <v>0</v>
      </c>
      <c r="I17" s="11">
        <v>26000</v>
      </c>
      <c r="J17" s="11">
        <v>0</v>
      </c>
      <c r="K17" s="11">
        <v>0</v>
      </c>
      <c r="L17" s="11">
        <v>0</v>
      </c>
      <c r="M17" s="12">
        <f t="shared" si="0"/>
        <v>1</v>
      </c>
      <c r="N17" s="48"/>
    </row>
    <row r="18" spans="1:14" s="49" customFormat="1" ht="15">
      <c r="A18" s="396"/>
      <c r="B18" s="46">
        <v>71095</v>
      </c>
      <c r="C18" s="47" t="s">
        <v>30</v>
      </c>
      <c r="D18" s="11">
        <v>191000</v>
      </c>
      <c r="E18" s="11">
        <f t="shared" si="1"/>
        <v>191000</v>
      </c>
      <c r="F18" s="11">
        <f t="shared" si="2"/>
        <v>191000</v>
      </c>
      <c r="G18" s="11">
        <f t="shared" si="3"/>
        <v>191000</v>
      </c>
      <c r="H18" s="11">
        <v>0</v>
      </c>
      <c r="I18" s="11">
        <v>191000</v>
      </c>
      <c r="J18" s="11">
        <v>0</v>
      </c>
      <c r="K18" s="11">
        <v>0</v>
      </c>
      <c r="L18" s="11">
        <v>0</v>
      </c>
      <c r="M18" s="12">
        <f t="shared" si="0"/>
        <v>1</v>
      </c>
      <c r="N18" s="48"/>
    </row>
    <row r="19" spans="1:14" s="49" customFormat="1" ht="15">
      <c r="A19" s="394">
        <v>750</v>
      </c>
      <c r="B19" s="46">
        <v>75011</v>
      </c>
      <c r="C19" s="47" t="s">
        <v>31</v>
      </c>
      <c r="D19" s="11">
        <v>692000</v>
      </c>
      <c r="E19" s="11">
        <f t="shared" si="1"/>
        <v>692000</v>
      </c>
      <c r="F19" s="11">
        <f t="shared" si="2"/>
        <v>692000</v>
      </c>
      <c r="G19" s="11">
        <f t="shared" si="3"/>
        <v>692000</v>
      </c>
      <c r="H19" s="11">
        <v>692000</v>
      </c>
      <c r="I19" s="11">
        <v>0</v>
      </c>
      <c r="J19" s="11">
        <v>0</v>
      </c>
      <c r="K19" s="11">
        <v>0</v>
      </c>
      <c r="L19" s="11">
        <v>0</v>
      </c>
      <c r="M19" s="12">
        <f t="shared" si="0"/>
        <v>1</v>
      </c>
      <c r="N19" s="48"/>
    </row>
    <row r="20" spans="1:14" s="49" customFormat="1" ht="15">
      <c r="A20" s="396"/>
      <c r="B20" s="46">
        <v>75046</v>
      </c>
      <c r="C20" s="47" t="s">
        <v>32</v>
      </c>
      <c r="D20" s="11">
        <v>41000</v>
      </c>
      <c r="E20" s="11">
        <f t="shared" si="1"/>
        <v>38604</v>
      </c>
      <c r="F20" s="11">
        <f t="shared" si="2"/>
        <v>38604</v>
      </c>
      <c r="G20" s="11">
        <f t="shared" si="3"/>
        <v>38604</v>
      </c>
      <c r="H20" s="11">
        <v>25521</v>
      </c>
      <c r="I20" s="11">
        <v>13083</v>
      </c>
      <c r="J20" s="11">
        <v>0</v>
      </c>
      <c r="K20" s="11">
        <v>0</v>
      </c>
      <c r="L20" s="11">
        <v>0</v>
      </c>
      <c r="M20" s="12">
        <f t="shared" si="0"/>
        <v>0.941560975609756</v>
      </c>
      <c r="N20" s="48"/>
    </row>
    <row r="21" spans="1:14" s="49" customFormat="1" ht="15">
      <c r="A21" s="397">
        <v>851</v>
      </c>
      <c r="B21" s="46">
        <v>85141</v>
      </c>
      <c r="C21" s="47" t="s">
        <v>33</v>
      </c>
      <c r="D21" s="11">
        <v>464000</v>
      </c>
      <c r="E21" s="11">
        <f t="shared" si="1"/>
        <v>383637</v>
      </c>
      <c r="F21" s="11">
        <f t="shared" si="2"/>
        <v>0</v>
      </c>
      <c r="G21" s="11">
        <f t="shared" si="3"/>
        <v>0</v>
      </c>
      <c r="H21" s="11">
        <v>0</v>
      </c>
      <c r="I21" s="11">
        <v>0</v>
      </c>
      <c r="J21" s="11">
        <v>0</v>
      </c>
      <c r="K21" s="11">
        <v>0</v>
      </c>
      <c r="L21" s="11">
        <v>383637</v>
      </c>
      <c r="M21" s="12">
        <f t="shared" si="0"/>
        <v>0.8268038793103448</v>
      </c>
      <c r="N21" s="48"/>
    </row>
    <row r="22" spans="1:14" ht="61.5" customHeight="1">
      <c r="A22" s="398"/>
      <c r="B22" s="46">
        <v>85156</v>
      </c>
      <c r="C22" s="47" t="s">
        <v>34</v>
      </c>
      <c r="D22" s="11">
        <v>28883</v>
      </c>
      <c r="E22" s="11">
        <f t="shared" si="1"/>
        <v>28688</v>
      </c>
      <c r="F22" s="11">
        <f t="shared" si="2"/>
        <v>28688</v>
      </c>
      <c r="G22" s="11">
        <f t="shared" si="3"/>
        <v>28688</v>
      </c>
      <c r="H22" s="11">
        <v>0</v>
      </c>
      <c r="I22" s="11">
        <v>28688</v>
      </c>
      <c r="J22" s="11">
        <v>0</v>
      </c>
      <c r="K22" s="11">
        <v>0</v>
      </c>
      <c r="L22" s="11">
        <v>0</v>
      </c>
      <c r="M22" s="12">
        <f t="shared" si="0"/>
        <v>0.9932486237579199</v>
      </c>
      <c r="N22" s="38"/>
    </row>
    <row r="23" spans="1:14" ht="60">
      <c r="A23" s="52">
        <v>852</v>
      </c>
      <c r="B23" s="46">
        <v>85212</v>
      </c>
      <c r="C23" s="47" t="s">
        <v>35</v>
      </c>
      <c r="D23" s="11">
        <v>1204932</v>
      </c>
      <c r="E23" s="11">
        <f>SUM(F23,L23)</f>
        <v>1196631</v>
      </c>
      <c r="F23" s="11">
        <f>SUM(G23,J23,K23)</f>
        <v>1196631</v>
      </c>
      <c r="G23" s="11">
        <f t="shared" si="3"/>
        <v>1195418</v>
      </c>
      <c r="H23" s="11">
        <v>916599</v>
      </c>
      <c r="I23" s="11">
        <v>278819</v>
      </c>
      <c r="J23" s="11">
        <v>0</v>
      </c>
      <c r="K23" s="11">
        <v>1213</v>
      </c>
      <c r="L23" s="11">
        <v>0</v>
      </c>
      <c r="M23" s="12">
        <f t="shared" si="0"/>
        <v>0.9931108145521905</v>
      </c>
      <c r="N23" s="38"/>
    </row>
    <row r="24" spans="1:14" ht="15.75" thickBot="1">
      <c r="A24" s="52">
        <v>853</v>
      </c>
      <c r="B24" s="46">
        <v>85332</v>
      </c>
      <c r="C24" s="47" t="s">
        <v>36</v>
      </c>
      <c r="D24" s="11">
        <v>35000</v>
      </c>
      <c r="E24" s="11">
        <f t="shared" si="1"/>
        <v>32039</v>
      </c>
      <c r="F24" s="11">
        <f t="shared" si="2"/>
        <v>32039</v>
      </c>
      <c r="G24" s="11">
        <f t="shared" si="3"/>
        <v>32039</v>
      </c>
      <c r="H24" s="11">
        <v>32039</v>
      </c>
      <c r="I24" s="11">
        <v>0</v>
      </c>
      <c r="J24" s="11">
        <v>0</v>
      </c>
      <c r="K24" s="11">
        <v>0</v>
      </c>
      <c r="L24" s="11">
        <v>0</v>
      </c>
      <c r="M24" s="12">
        <f t="shared" si="0"/>
        <v>0.9154</v>
      </c>
      <c r="N24" s="38"/>
    </row>
    <row r="25" spans="1:14" ht="27" customHeight="1" thickBot="1">
      <c r="A25" s="399" t="s">
        <v>13</v>
      </c>
      <c r="B25" s="400"/>
      <c r="C25" s="400"/>
      <c r="D25" s="53">
        <f aca="true" t="shared" si="4" ref="D25:L25">SUM(D9:D24)</f>
        <v>81940328</v>
      </c>
      <c r="E25" s="53">
        <f t="shared" si="4"/>
        <v>79572678</v>
      </c>
      <c r="F25" s="53">
        <f>SUM(F9:F24)</f>
        <v>67076090</v>
      </c>
      <c r="G25" s="53">
        <f t="shared" si="4"/>
        <v>22561887</v>
      </c>
      <c r="H25" s="53">
        <f>SUM(H9:H24)</f>
        <v>4591437</v>
      </c>
      <c r="I25" s="53">
        <f t="shared" si="4"/>
        <v>17970450</v>
      </c>
      <c r="J25" s="53">
        <f t="shared" si="4"/>
        <v>44512990</v>
      </c>
      <c r="K25" s="53">
        <f t="shared" si="4"/>
        <v>1213</v>
      </c>
      <c r="L25" s="53">
        <f t="shared" si="4"/>
        <v>12496588</v>
      </c>
      <c r="M25" s="54">
        <f t="shared" si="0"/>
        <v>0.9711051925493879</v>
      </c>
      <c r="N25" s="55"/>
    </row>
    <row r="26" spans="1:6" ht="12.75">
      <c r="A26" s="24"/>
      <c r="E26" s="16"/>
      <c r="F26" s="16"/>
    </row>
    <row r="93" ht="12.75">
      <c r="C93" s="34"/>
    </row>
    <row r="96" ht="14.25" customHeight="1"/>
    <row r="162" ht="12.75">
      <c r="C162" s="34"/>
    </row>
    <row r="324" ht="12.75">
      <c r="C324" s="35"/>
    </row>
    <row r="331" ht="12.75">
      <c r="J331" s="1" t="e">
        <f>G331/D331</f>
        <v>#DIV/0!</v>
      </c>
    </row>
  </sheetData>
  <sheetProtection/>
  <mergeCells count="19">
    <mergeCell ref="A16:A18"/>
    <mergeCell ref="A19:A20"/>
    <mergeCell ref="A21:A22"/>
    <mergeCell ref="A25:C25"/>
    <mergeCell ref="A9:A13"/>
    <mergeCell ref="M2:M7"/>
    <mergeCell ref="N2:N3"/>
    <mergeCell ref="F4:F7"/>
    <mergeCell ref="G4:K5"/>
    <mergeCell ref="L4:L7"/>
    <mergeCell ref="G6:G7"/>
    <mergeCell ref="H6:I6"/>
    <mergeCell ref="J6:J7"/>
    <mergeCell ref="F2:L3"/>
    <mergeCell ref="A2:A7"/>
    <mergeCell ref="B2:B7"/>
    <mergeCell ref="C2:C7"/>
    <mergeCell ref="D2:D7"/>
    <mergeCell ref="E2:E7"/>
  </mergeCells>
  <printOptions horizontalCentered="1"/>
  <pageMargins left="0.3937007874015748" right="0.3937007874015748" top="0.984251968503937" bottom="0.708661417322834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9.59765625" style="69" customWidth="1"/>
    <col min="3" max="3" width="50.3984375" style="69" customWidth="1"/>
    <col min="4" max="7" width="12.59765625" style="69" customWidth="1"/>
    <col min="8" max="16384" width="9" style="69" customWidth="1"/>
  </cols>
  <sheetData>
    <row r="1" spans="1:7" ht="40.5" customHeight="1">
      <c r="A1" s="406" t="s">
        <v>88</v>
      </c>
      <c r="B1" s="406"/>
      <c r="C1" s="406"/>
      <c r="D1" s="406"/>
      <c r="E1" s="406"/>
      <c r="F1" s="406"/>
      <c r="G1" s="406"/>
    </row>
    <row r="2" spans="1:7" ht="15">
      <c r="A2" s="90"/>
      <c r="B2" s="90"/>
      <c r="C2" s="89"/>
      <c r="D2" s="89"/>
      <c r="E2" s="89"/>
      <c r="F2" s="89"/>
      <c r="G2" s="88" t="s">
        <v>0</v>
      </c>
    </row>
    <row r="3" spans="1:7" ht="15.75">
      <c r="A3" s="407" t="s">
        <v>1</v>
      </c>
      <c r="B3" s="407" t="s">
        <v>2</v>
      </c>
      <c r="C3" s="407" t="s">
        <v>87</v>
      </c>
      <c r="D3" s="405" t="s">
        <v>86</v>
      </c>
      <c r="E3" s="405"/>
      <c r="F3" s="405" t="s">
        <v>85</v>
      </c>
      <c r="G3" s="405"/>
    </row>
    <row r="4" spans="1:7" ht="28.5" customHeight="1">
      <c r="A4" s="407"/>
      <c r="B4" s="407"/>
      <c r="C4" s="407"/>
      <c r="D4" s="87" t="s">
        <v>84</v>
      </c>
      <c r="E4" s="86" t="s">
        <v>4</v>
      </c>
      <c r="F4" s="87" t="s">
        <v>84</v>
      </c>
      <c r="G4" s="86" t="s">
        <v>4</v>
      </c>
    </row>
    <row r="5" spans="1:7" ht="16.5" customHeight="1">
      <c r="A5" s="85" t="s">
        <v>5</v>
      </c>
      <c r="B5" s="84" t="s">
        <v>6</v>
      </c>
      <c r="C5" s="84" t="s">
        <v>7</v>
      </c>
      <c r="D5" s="84" t="s">
        <v>8</v>
      </c>
      <c r="E5" s="82" t="s">
        <v>9</v>
      </c>
      <c r="F5" s="83" t="s">
        <v>10</v>
      </c>
      <c r="G5" s="82" t="s">
        <v>11</v>
      </c>
    </row>
    <row r="6" spans="1:11" ht="30">
      <c r="A6" s="79">
        <v>801</v>
      </c>
      <c r="B6" s="79">
        <v>80102</v>
      </c>
      <c r="C6" s="78" t="s">
        <v>83</v>
      </c>
      <c r="D6" s="73">
        <v>6510</v>
      </c>
      <c r="E6" s="74">
        <v>4008</v>
      </c>
      <c r="F6" s="73">
        <v>6510</v>
      </c>
      <c r="G6" s="73">
        <v>4001</v>
      </c>
      <c r="H6"/>
      <c r="I6"/>
      <c r="J6"/>
      <c r="K6"/>
    </row>
    <row r="7" spans="1:11" ht="15.75">
      <c r="A7" s="79">
        <v>801</v>
      </c>
      <c r="B7" s="79">
        <v>80102</v>
      </c>
      <c r="C7" s="78" t="s">
        <v>82</v>
      </c>
      <c r="D7" s="81">
        <v>3350</v>
      </c>
      <c r="E7" s="74">
        <v>2993</v>
      </c>
      <c r="F7" s="81">
        <v>3350</v>
      </c>
      <c r="G7" s="73">
        <v>672</v>
      </c>
      <c r="H7"/>
      <c r="I7"/>
      <c r="J7"/>
      <c r="K7"/>
    </row>
    <row r="8" spans="1:11" ht="15">
      <c r="A8" s="79">
        <v>801</v>
      </c>
      <c r="B8" s="79">
        <v>80130</v>
      </c>
      <c r="C8" s="75" t="s">
        <v>81</v>
      </c>
      <c r="D8" s="73">
        <v>70000</v>
      </c>
      <c r="E8" s="74">
        <v>57205</v>
      </c>
      <c r="F8" s="73">
        <v>70000</v>
      </c>
      <c r="G8" s="73">
        <v>57176</v>
      </c>
      <c r="H8"/>
      <c r="I8"/>
      <c r="J8"/>
      <c r="K8"/>
    </row>
    <row r="9" spans="1:11" ht="15">
      <c r="A9" s="76">
        <v>801</v>
      </c>
      <c r="B9" s="76">
        <v>80130</v>
      </c>
      <c r="C9" s="75" t="s">
        <v>80</v>
      </c>
      <c r="D9" s="73">
        <v>43545</v>
      </c>
      <c r="E9" s="74">
        <v>37004</v>
      </c>
      <c r="F9" s="73">
        <v>43545</v>
      </c>
      <c r="G9" s="73">
        <v>36982</v>
      </c>
      <c r="H9"/>
      <c r="I9"/>
      <c r="J9"/>
      <c r="K9"/>
    </row>
    <row r="10" spans="1:12" ht="15">
      <c r="A10" s="76">
        <v>801</v>
      </c>
      <c r="B10" s="76">
        <v>80130</v>
      </c>
      <c r="C10" s="75" t="s">
        <v>79</v>
      </c>
      <c r="D10" s="73">
        <v>8000</v>
      </c>
      <c r="E10" s="74">
        <v>6072</v>
      </c>
      <c r="F10" s="73">
        <v>8000</v>
      </c>
      <c r="G10" s="73">
        <v>6059</v>
      </c>
      <c r="H10"/>
      <c r="I10"/>
      <c r="J10"/>
      <c r="K10"/>
      <c r="L10" s="80"/>
    </row>
    <row r="11" spans="1:12" ht="15">
      <c r="A11" s="76">
        <v>801</v>
      </c>
      <c r="B11" s="76">
        <v>80130</v>
      </c>
      <c r="C11" s="78" t="s">
        <v>78</v>
      </c>
      <c r="D11" s="73">
        <v>10000</v>
      </c>
      <c r="E11" s="74">
        <v>10209</v>
      </c>
      <c r="F11" s="73">
        <v>10000</v>
      </c>
      <c r="G11" s="73">
        <v>9991</v>
      </c>
      <c r="H11"/>
      <c r="I11"/>
      <c r="J11"/>
      <c r="K11"/>
      <c r="L11" s="70"/>
    </row>
    <row r="12" spans="1:11" ht="15">
      <c r="A12" s="76">
        <v>801</v>
      </c>
      <c r="B12" s="76">
        <v>80130</v>
      </c>
      <c r="C12" s="78" t="s">
        <v>77</v>
      </c>
      <c r="D12" s="73">
        <v>61000</v>
      </c>
      <c r="E12" s="74">
        <v>48273</v>
      </c>
      <c r="F12" s="73">
        <v>61000</v>
      </c>
      <c r="G12" s="73">
        <v>48273</v>
      </c>
      <c r="H12"/>
      <c r="I12"/>
      <c r="J12"/>
      <c r="K12"/>
    </row>
    <row r="13" spans="1:11" ht="15">
      <c r="A13" s="76">
        <v>801</v>
      </c>
      <c r="B13" s="76">
        <v>80130</v>
      </c>
      <c r="C13" s="75" t="s">
        <v>76</v>
      </c>
      <c r="D13" s="73">
        <v>42900</v>
      </c>
      <c r="E13" s="74">
        <v>22025</v>
      </c>
      <c r="F13" s="73">
        <v>42900</v>
      </c>
      <c r="G13" s="73">
        <v>22012</v>
      </c>
      <c r="H13" s="77"/>
      <c r="I13"/>
      <c r="J13"/>
      <c r="K13"/>
    </row>
    <row r="14" spans="1:11" ht="15">
      <c r="A14" s="76">
        <v>801</v>
      </c>
      <c r="B14" s="76">
        <v>80130</v>
      </c>
      <c r="C14" s="404" t="s">
        <v>75</v>
      </c>
      <c r="D14" s="73">
        <v>496424</v>
      </c>
      <c r="E14" s="74">
        <v>461542</v>
      </c>
      <c r="F14" s="73">
        <v>496424</v>
      </c>
      <c r="G14" s="73">
        <v>461299</v>
      </c>
      <c r="H14"/>
      <c r="I14"/>
      <c r="J14"/>
      <c r="K14"/>
    </row>
    <row r="15" spans="1:11" ht="15">
      <c r="A15" s="76">
        <v>854</v>
      </c>
      <c r="B15" s="76">
        <v>85410</v>
      </c>
      <c r="C15" s="404"/>
      <c r="D15" s="73">
        <v>168600</v>
      </c>
      <c r="E15" s="74">
        <v>117875</v>
      </c>
      <c r="F15" s="73">
        <v>168600</v>
      </c>
      <c r="G15" s="73">
        <v>117542</v>
      </c>
      <c r="H15"/>
      <c r="I15"/>
      <c r="J15"/>
      <c r="K15"/>
    </row>
    <row r="16" spans="1:11" ht="30">
      <c r="A16" s="79">
        <v>801</v>
      </c>
      <c r="B16" s="79">
        <v>80131</v>
      </c>
      <c r="C16" s="78" t="s">
        <v>74</v>
      </c>
      <c r="D16" s="73">
        <v>35000</v>
      </c>
      <c r="E16" s="74">
        <v>10900</v>
      </c>
      <c r="F16" s="73">
        <v>35000</v>
      </c>
      <c r="G16" s="73">
        <v>10900</v>
      </c>
      <c r="H16"/>
      <c r="I16"/>
      <c r="J16"/>
      <c r="K16"/>
    </row>
    <row r="17" spans="1:11" ht="15">
      <c r="A17" s="76">
        <v>801</v>
      </c>
      <c r="B17" s="76">
        <v>80141</v>
      </c>
      <c r="C17" s="75" t="s">
        <v>73</v>
      </c>
      <c r="D17" s="73">
        <v>122000</v>
      </c>
      <c r="E17" s="74">
        <v>18235</v>
      </c>
      <c r="F17" s="73">
        <v>122000</v>
      </c>
      <c r="G17" s="73">
        <v>18228</v>
      </c>
      <c r="H17"/>
      <c r="I17"/>
      <c r="J17"/>
      <c r="K17"/>
    </row>
    <row r="18" spans="1:11" ht="15">
      <c r="A18" s="76">
        <v>801</v>
      </c>
      <c r="B18" s="76">
        <v>80141</v>
      </c>
      <c r="C18" s="78" t="s">
        <v>72</v>
      </c>
      <c r="D18" s="73">
        <v>22000</v>
      </c>
      <c r="E18" s="74">
        <v>20837</v>
      </c>
      <c r="F18" s="73">
        <v>22000</v>
      </c>
      <c r="G18" s="73">
        <v>20784</v>
      </c>
      <c r="H18"/>
      <c r="I18"/>
      <c r="J18"/>
      <c r="K18"/>
    </row>
    <row r="19" spans="1:11" ht="15">
      <c r="A19" s="76">
        <v>801</v>
      </c>
      <c r="B19" s="76">
        <v>80141</v>
      </c>
      <c r="C19" s="78" t="s">
        <v>71</v>
      </c>
      <c r="D19" s="73">
        <v>15770</v>
      </c>
      <c r="E19" s="74">
        <v>10944</v>
      </c>
      <c r="F19" s="73">
        <v>15770</v>
      </c>
      <c r="G19" s="73">
        <v>10939</v>
      </c>
      <c r="H19" s="77"/>
      <c r="I19"/>
      <c r="J19"/>
      <c r="K19"/>
    </row>
    <row r="20" spans="1:11" ht="30">
      <c r="A20" s="76">
        <v>801</v>
      </c>
      <c r="B20" s="76">
        <v>80141</v>
      </c>
      <c r="C20" s="78" t="s">
        <v>70</v>
      </c>
      <c r="D20" s="73">
        <v>12000</v>
      </c>
      <c r="E20" s="74">
        <v>7920</v>
      </c>
      <c r="F20" s="73">
        <v>12000</v>
      </c>
      <c r="G20" s="73">
        <v>6745</v>
      </c>
      <c r="H20"/>
      <c r="I20"/>
      <c r="J20"/>
      <c r="K20"/>
    </row>
    <row r="21" spans="1:11" ht="15">
      <c r="A21" s="76">
        <v>801</v>
      </c>
      <c r="B21" s="76">
        <v>80141</v>
      </c>
      <c r="C21" s="75" t="s">
        <v>69</v>
      </c>
      <c r="D21" s="73">
        <v>24100</v>
      </c>
      <c r="E21" s="74">
        <v>16192</v>
      </c>
      <c r="F21" s="73">
        <v>24100</v>
      </c>
      <c r="G21" s="73">
        <v>16104</v>
      </c>
      <c r="H21"/>
      <c r="I21"/>
      <c r="J21"/>
      <c r="K21"/>
    </row>
    <row r="22" spans="1:11" ht="30">
      <c r="A22" s="79">
        <v>801</v>
      </c>
      <c r="B22" s="79">
        <v>80141</v>
      </c>
      <c r="C22" s="78" t="s">
        <v>68</v>
      </c>
      <c r="D22" s="73">
        <v>75000</v>
      </c>
      <c r="E22" s="74">
        <v>62287</v>
      </c>
      <c r="F22" s="73">
        <v>75000</v>
      </c>
      <c r="G22" s="73">
        <v>61172</v>
      </c>
      <c r="H22"/>
      <c r="I22"/>
      <c r="J22"/>
      <c r="K22"/>
    </row>
    <row r="23" spans="1:11" ht="30">
      <c r="A23" s="79">
        <v>801</v>
      </c>
      <c r="B23" s="79">
        <v>80141</v>
      </c>
      <c r="C23" s="78" t="s">
        <v>67</v>
      </c>
      <c r="D23" s="73">
        <v>145200</v>
      </c>
      <c r="E23" s="74">
        <v>101102</v>
      </c>
      <c r="F23" s="73">
        <v>145200</v>
      </c>
      <c r="G23" s="73">
        <v>66297</v>
      </c>
      <c r="H23"/>
      <c r="I23"/>
      <c r="J23"/>
      <c r="K23"/>
    </row>
    <row r="24" spans="1:11" ht="15">
      <c r="A24" s="79">
        <v>801</v>
      </c>
      <c r="B24" s="79">
        <v>80141</v>
      </c>
      <c r="C24" s="78" t="s">
        <v>66</v>
      </c>
      <c r="D24" s="73">
        <v>15850</v>
      </c>
      <c r="E24" s="74">
        <v>10774</v>
      </c>
      <c r="F24" s="73">
        <v>15850</v>
      </c>
      <c r="G24" s="73">
        <v>10763</v>
      </c>
      <c r="H24"/>
      <c r="I24"/>
      <c r="J24"/>
      <c r="K24"/>
    </row>
    <row r="25" spans="1:11" ht="15">
      <c r="A25" s="79">
        <v>801</v>
      </c>
      <c r="B25" s="79">
        <v>80141</v>
      </c>
      <c r="C25" s="78" t="s">
        <v>65</v>
      </c>
      <c r="D25" s="73">
        <v>17758</v>
      </c>
      <c r="E25" s="74">
        <v>13862</v>
      </c>
      <c r="F25" s="73">
        <v>17758</v>
      </c>
      <c r="G25" s="73">
        <v>13862</v>
      </c>
      <c r="H25"/>
      <c r="I25"/>
      <c r="J25"/>
      <c r="K25"/>
    </row>
    <row r="26" spans="1:11" ht="30">
      <c r="A26" s="79">
        <v>801</v>
      </c>
      <c r="B26" s="79">
        <v>80141</v>
      </c>
      <c r="C26" s="78" t="s">
        <v>64</v>
      </c>
      <c r="D26" s="73">
        <v>6000</v>
      </c>
      <c r="E26" s="74">
        <v>3548</v>
      </c>
      <c r="F26" s="73">
        <v>6000</v>
      </c>
      <c r="G26" s="73">
        <v>3160</v>
      </c>
      <c r="H26"/>
      <c r="I26"/>
      <c r="J26"/>
      <c r="K26"/>
    </row>
    <row r="27" spans="1:11" ht="30">
      <c r="A27" s="79">
        <v>801</v>
      </c>
      <c r="B27" s="79">
        <v>80146</v>
      </c>
      <c r="C27" s="78" t="s">
        <v>63</v>
      </c>
      <c r="D27" s="73">
        <v>3000000</v>
      </c>
      <c r="E27" s="74">
        <v>2484542</v>
      </c>
      <c r="F27" s="73">
        <v>3000000</v>
      </c>
      <c r="G27" s="73">
        <v>1970851</v>
      </c>
      <c r="H27"/>
      <c r="I27"/>
      <c r="J27"/>
      <c r="K27"/>
    </row>
    <row r="28" spans="1:11" ht="15">
      <c r="A28" s="76">
        <v>801</v>
      </c>
      <c r="B28" s="76">
        <v>80147</v>
      </c>
      <c r="C28" s="78" t="s">
        <v>62</v>
      </c>
      <c r="D28" s="73">
        <v>71000</v>
      </c>
      <c r="E28" s="74">
        <v>62850</v>
      </c>
      <c r="F28" s="73">
        <v>71000</v>
      </c>
      <c r="G28" s="73">
        <v>61035</v>
      </c>
      <c r="H28"/>
      <c r="I28"/>
      <c r="J28"/>
      <c r="K28"/>
    </row>
    <row r="29" spans="1:11" ht="15">
      <c r="A29" s="76">
        <v>801</v>
      </c>
      <c r="B29" s="76">
        <v>80147</v>
      </c>
      <c r="C29" s="75" t="s">
        <v>61</v>
      </c>
      <c r="D29" s="73">
        <v>35200</v>
      </c>
      <c r="E29" s="74">
        <v>26127</v>
      </c>
      <c r="F29" s="73">
        <v>35200</v>
      </c>
      <c r="G29" s="73">
        <v>26118</v>
      </c>
      <c r="H29" s="77"/>
      <c r="I29"/>
      <c r="J29"/>
      <c r="K29"/>
    </row>
    <row r="30" spans="1:11" ht="15">
      <c r="A30" s="76">
        <v>801</v>
      </c>
      <c r="B30" s="76">
        <v>80147</v>
      </c>
      <c r="C30" s="75" t="s">
        <v>60</v>
      </c>
      <c r="D30" s="73">
        <v>208000</v>
      </c>
      <c r="E30" s="74">
        <v>146183</v>
      </c>
      <c r="F30" s="73">
        <v>208000</v>
      </c>
      <c r="G30" s="73">
        <v>145227</v>
      </c>
      <c r="H30"/>
      <c r="I30"/>
      <c r="J30"/>
      <c r="K30"/>
    </row>
    <row r="31" spans="1:11" ht="15">
      <c r="A31" s="76">
        <v>801</v>
      </c>
      <c r="B31" s="76">
        <v>80147</v>
      </c>
      <c r="C31" s="75" t="s">
        <v>59</v>
      </c>
      <c r="D31" s="73">
        <v>85300</v>
      </c>
      <c r="E31" s="74">
        <v>47629</v>
      </c>
      <c r="F31" s="73">
        <v>85300</v>
      </c>
      <c r="G31" s="73">
        <v>47629</v>
      </c>
      <c r="H31"/>
      <c r="I31"/>
      <c r="J31"/>
      <c r="K31"/>
    </row>
    <row r="32" spans="1:11" ht="27.75" customHeight="1">
      <c r="A32" s="405" t="s">
        <v>58</v>
      </c>
      <c r="B32" s="405"/>
      <c r="C32" s="405"/>
      <c r="D32" s="72">
        <f>SUM(D6:D31)</f>
        <v>4800507</v>
      </c>
      <c r="E32" s="72">
        <f>SUM(E6:E31)</f>
        <v>3811138</v>
      </c>
      <c r="F32" s="72">
        <f>SUM(F6:F31)</f>
        <v>4800507</v>
      </c>
      <c r="G32" s="72">
        <f>SUM(G6:G31)</f>
        <v>3253821</v>
      </c>
      <c r="H32"/>
      <c r="I32"/>
      <c r="J32"/>
      <c r="K32"/>
    </row>
    <row r="33" spans="1:11" ht="15.75">
      <c r="A33" s="71"/>
      <c r="B33" s="71"/>
      <c r="C33" s="71"/>
      <c r="D33" s="71"/>
      <c r="E33" s="71"/>
      <c r="F33" s="71"/>
      <c r="G33" s="71"/>
      <c r="H33"/>
      <c r="I33"/>
      <c r="J33"/>
      <c r="K33"/>
    </row>
    <row r="34" spans="8:11" ht="15">
      <c r="H34"/>
      <c r="I34"/>
      <c r="J34"/>
      <c r="K34"/>
    </row>
    <row r="36" ht="15">
      <c r="G36" s="70"/>
    </row>
    <row r="39" ht="15">
      <c r="G39" s="70"/>
    </row>
    <row r="48" ht="15">
      <c r="G48" s="70"/>
    </row>
    <row r="96" ht="14.25" customHeight="1"/>
    <row r="331" ht="15">
      <c r="J331" s="69" t="e">
        <f>G331/D331</f>
        <v>#DIV/0!</v>
      </c>
    </row>
  </sheetData>
  <sheetProtection/>
  <mergeCells count="8">
    <mergeCell ref="C14:C15"/>
    <mergeCell ref="A32:C32"/>
    <mergeCell ref="A1:G1"/>
    <mergeCell ref="A3:A4"/>
    <mergeCell ref="B3:B4"/>
    <mergeCell ref="C3:C4"/>
    <mergeCell ref="D3:E3"/>
    <mergeCell ref="F3:G3"/>
  </mergeCells>
  <printOptions horizontalCentered="1"/>
  <pageMargins left="0.11811023622047245" right="0.11811023622047245" top="1.062992125984252" bottom="0.31496062992125984" header="0.7086614173228347" footer="0.31496062992125984"/>
  <pageSetup horizontalDpi="600" verticalDpi="600" orientation="landscape" paperSize="9" scale="95" r:id="rId1"/>
  <headerFooter scaleWithDoc="0" alignWithMargins="0">
    <oddFooter>&amp;CStrona &amp;P z &amp;N</oddFooter>
  </headerFooter>
  <rowBreaks count="1" manualBreakCount="1">
    <brk id="2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8984375" style="260" bestFit="1" customWidth="1"/>
    <col min="2" max="2" width="9.5" style="260" bestFit="1" customWidth="1"/>
    <col min="3" max="3" width="34.59765625" style="260" customWidth="1"/>
    <col min="4" max="4" width="30.59765625" style="260" customWidth="1"/>
    <col min="5" max="5" width="14.5" style="260" customWidth="1"/>
    <col min="6" max="6" width="13.8984375" style="260" customWidth="1"/>
    <col min="7" max="7" width="14.19921875" style="260" customWidth="1"/>
    <col min="8" max="8" width="14.8984375" style="260" customWidth="1"/>
    <col min="9" max="16384" width="9" style="1" customWidth="1"/>
  </cols>
  <sheetData>
    <row r="1" spans="7:8" ht="40.5" customHeight="1">
      <c r="G1" s="415"/>
      <c r="H1" s="416"/>
    </row>
    <row r="2" spans="1:8" ht="43.5" customHeight="1">
      <c r="A2" s="417" t="s">
        <v>457</v>
      </c>
      <c r="B2" s="418"/>
      <c r="C2" s="418"/>
      <c r="D2" s="418"/>
      <c r="E2" s="418"/>
      <c r="F2" s="418"/>
      <c r="G2" s="418"/>
      <c r="H2" s="418"/>
    </row>
    <row r="3" ht="12.75">
      <c r="A3" s="261"/>
    </row>
    <row r="4" spans="1:13" ht="15.75">
      <c r="A4" s="262"/>
      <c r="H4" s="263" t="s">
        <v>0</v>
      </c>
      <c r="M4" s="264"/>
    </row>
    <row r="5" spans="1:8" ht="20.25" customHeight="1">
      <c r="A5" s="419" t="s">
        <v>1</v>
      </c>
      <c r="B5" s="419" t="s">
        <v>2</v>
      </c>
      <c r="C5" s="419" t="s">
        <v>462</v>
      </c>
      <c r="D5" s="420" t="s">
        <v>463</v>
      </c>
      <c r="E5" s="419" t="s">
        <v>458</v>
      </c>
      <c r="F5" s="419"/>
      <c r="G5" s="419" t="s">
        <v>459</v>
      </c>
      <c r="H5" s="419"/>
    </row>
    <row r="6" spans="1:8" ht="15.75">
      <c r="A6" s="419"/>
      <c r="B6" s="419"/>
      <c r="C6" s="419"/>
      <c r="D6" s="421"/>
      <c r="E6" s="279" t="s">
        <v>84</v>
      </c>
      <c r="F6" s="279" t="s">
        <v>4</v>
      </c>
      <c r="G6" s="279" t="s">
        <v>84</v>
      </c>
      <c r="H6" s="279" t="s">
        <v>4</v>
      </c>
    </row>
    <row r="7" spans="1:8" ht="12.75">
      <c r="A7" s="265" t="s">
        <v>5</v>
      </c>
      <c r="B7" s="265" t="s">
        <v>6</v>
      </c>
      <c r="C7" s="265" t="s">
        <v>7</v>
      </c>
      <c r="D7" s="265" t="s">
        <v>8</v>
      </c>
      <c r="E7" s="265" t="s">
        <v>9</v>
      </c>
      <c r="F7" s="265" t="s">
        <v>10</v>
      </c>
      <c r="G7" s="265" t="s">
        <v>11</v>
      </c>
      <c r="H7" s="265" t="s">
        <v>47</v>
      </c>
    </row>
    <row r="8" spans="1:8" ht="34.5" customHeight="1">
      <c r="A8" s="266" t="s">
        <v>12</v>
      </c>
      <c r="B8" s="266" t="s">
        <v>118</v>
      </c>
      <c r="C8" s="267" t="s">
        <v>119</v>
      </c>
      <c r="D8" s="267" t="s">
        <v>464</v>
      </c>
      <c r="E8" s="268">
        <v>5620000</v>
      </c>
      <c r="F8" s="268">
        <v>7923846</v>
      </c>
      <c r="G8" s="269">
        <v>5620000</v>
      </c>
      <c r="H8" s="269">
        <v>5246555</v>
      </c>
    </row>
    <row r="9" spans="1:8" ht="49.5" customHeight="1">
      <c r="A9" s="270">
        <v>756</v>
      </c>
      <c r="B9" s="270">
        <v>75618</v>
      </c>
      <c r="C9" s="267" t="s">
        <v>245</v>
      </c>
      <c r="D9" s="408" t="s">
        <v>465</v>
      </c>
      <c r="E9" s="268">
        <v>1028700</v>
      </c>
      <c r="F9" s="268">
        <v>1063700</v>
      </c>
      <c r="G9" s="150"/>
      <c r="H9" s="150"/>
    </row>
    <row r="10" spans="1:8" ht="45" customHeight="1">
      <c r="A10" s="280">
        <v>851</v>
      </c>
      <c r="B10" s="270">
        <v>85154</v>
      </c>
      <c r="C10" s="267" t="s">
        <v>468</v>
      </c>
      <c r="D10" s="409"/>
      <c r="E10" s="281"/>
      <c r="F10" s="281"/>
      <c r="G10" s="268">
        <v>1135109</v>
      </c>
      <c r="H10" s="268">
        <v>630974</v>
      </c>
    </row>
    <row r="11" spans="1:8" ht="47.25" customHeight="1">
      <c r="A11" s="410">
        <v>900</v>
      </c>
      <c r="B11" s="270">
        <v>90019</v>
      </c>
      <c r="C11" s="267" t="s">
        <v>460</v>
      </c>
      <c r="D11" s="267" t="s">
        <v>466</v>
      </c>
      <c r="E11" s="269">
        <v>10000</v>
      </c>
      <c r="F11" s="269">
        <v>12567</v>
      </c>
      <c r="G11" s="269">
        <v>10000</v>
      </c>
      <c r="H11" s="269">
        <v>10000</v>
      </c>
    </row>
    <row r="12" spans="1:8" ht="81.75" customHeight="1">
      <c r="A12" s="411"/>
      <c r="B12" s="270">
        <v>90020</v>
      </c>
      <c r="C12" s="267" t="s">
        <v>461</v>
      </c>
      <c r="D12" s="267" t="s">
        <v>467</v>
      </c>
      <c r="E12" s="269">
        <v>8000</v>
      </c>
      <c r="F12" s="269">
        <v>8136</v>
      </c>
      <c r="G12" s="269">
        <v>13624</v>
      </c>
      <c r="H12" s="269">
        <v>13624</v>
      </c>
    </row>
    <row r="13" spans="1:8" ht="31.5" customHeight="1">
      <c r="A13" s="412" t="s">
        <v>13</v>
      </c>
      <c r="B13" s="413"/>
      <c r="C13" s="413"/>
      <c r="D13" s="414"/>
      <c r="E13" s="271">
        <f>SUM(E8:E12)</f>
        <v>6666700</v>
      </c>
      <c r="F13" s="271">
        <f>SUM(F8:F12)</f>
        <v>9008249</v>
      </c>
      <c r="G13" s="271">
        <f>SUM(G8:G12)</f>
        <v>6778733</v>
      </c>
      <c r="H13" s="271">
        <f>SUM(H8:H12)</f>
        <v>5901153</v>
      </c>
    </row>
    <row r="14" spans="1:8" ht="15.75">
      <c r="A14" s="272"/>
      <c r="B14" s="272"/>
      <c r="C14" s="273"/>
      <c r="D14" s="273"/>
      <c r="E14" s="274"/>
      <c r="F14" s="274"/>
      <c r="G14" s="274"/>
      <c r="H14" s="274"/>
    </row>
    <row r="15" ht="12.75">
      <c r="A15" s="275"/>
    </row>
    <row r="19" ht="12.75">
      <c r="F19" s="276"/>
    </row>
    <row r="21" spans="6:13" s="260" customFormat="1" ht="12.75">
      <c r="F21" s="276"/>
      <c r="I21" s="1"/>
      <c r="J21" s="1"/>
      <c r="K21" s="1"/>
      <c r="L21" s="1"/>
      <c r="M21" s="1"/>
    </row>
    <row r="68" spans="3:13" s="260" customFormat="1" ht="12.75">
      <c r="C68" s="277"/>
      <c r="D68" s="277"/>
      <c r="I68" s="1"/>
      <c r="J68" s="1"/>
      <c r="K68" s="1"/>
      <c r="L68" s="1"/>
      <c r="M68" s="1"/>
    </row>
    <row r="137" spans="3:13" s="260" customFormat="1" ht="12.75">
      <c r="C137" s="277"/>
      <c r="D137" s="277"/>
      <c r="I137" s="1"/>
      <c r="J137" s="1"/>
      <c r="K137" s="1"/>
      <c r="L137" s="1"/>
      <c r="M137" s="1"/>
    </row>
    <row r="299" spans="3:13" s="260" customFormat="1" ht="12.75">
      <c r="C299" s="278"/>
      <c r="D299" s="278"/>
      <c r="I299" s="1"/>
      <c r="J299" s="1"/>
      <c r="K299" s="1"/>
      <c r="L299" s="1"/>
      <c r="M299" s="1"/>
    </row>
  </sheetData>
  <sheetProtection/>
  <mergeCells count="11">
    <mergeCell ref="D9:D10"/>
    <mergeCell ref="A11:A12"/>
    <mergeCell ref="A13:D13"/>
    <mergeCell ref="G1:H1"/>
    <mergeCell ref="A2:H2"/>
    <mergeCell ref="A5:A6"/>
    <mergeCell ref="B5:B6"/>
    <mergeCell ref="C5:C6"/>
    <mergeCell ref="E5:F5"/>
    <mergeCell ref="G5:H5"/>
    <mergeCell ref="D5:D6"/>
  </mergeCells>
  <printOptions horizontalCentered="1"/>
  <pageMargins left="0.31496062992125984" right="0.31496062992125984" top="0.5118110236220472" bottom="0.35433070866141736" header="0.5118110236220472" footer="0.35433070866141736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29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49.8984375" style="0" customWidth="1"/>
    <col min="2" max="2" width="15.3984375" style="0" customWidth="1"/>
    <col min="3" max="3" width="14" style="0" customWidth="1"/>
    <col min="4" max="4" width="11.8984375" style="0" customWidth="1"/>
  </cols>
  <sheetData>
    <row r="1" spans="1:4" ht="40.5" customHeight="1">
      <c r="A1" s="208"/>
      <c r="B1" s="208"/>
      <c r="C1" s="209"/>
      <c r="D1" s="209"/>
    </row>
    <row r="2" spans="1:4" ht="14.25">
      <c r="A2" s="422" t="s">
        <v>364</v>
      </c>
      <c r="B2" s="422"/>
      <c r="C2" s="422"/>
      <c r="D2" s="422"/>
    </row>
    <row r="3" spans="1:4" ht="14.25">
      <c r="A3" s="422"/>
      <c r="B3" s="422"/>
      <c r="C3" s="422"/>
      <c r="D3" s="422"/>
    </row>
    <row r="4" spans="1:4" ht="16.5" customHeight="1">
      <c r="A4" s="208"/>
      <c r="B4" s="208"/>
      <c r="C4" s="208"/>
      <c r="D4" s="208"/>
    </row>
    <row r="5" spans="1:4" ht="15.75">
      <c r="A5" s="423" t="s">
        <v>365</v>
      </c>
      <c r="B5" s="423"/>
      <c r="C5" s="208"/>
      <c r="D5" s="208"/>
    </row>
    <row r="6" spans="1:4" ht="15">
      <c r="A6" s="208"/>
      <c r="B6" s="208"/>
      <c r="C6" s="208"/>
      <c r="D6" s="210" t="s">
        <v>0</v>
      </c>
    </row>
    <row r="7" spans="1:4" ht="25.5">
      <c r="A7" s="211" t="s">
        <v>366</v>
      </c>
      <c r="B7" s="211" t="s">
        <v>16</v>
      </c>
      <c r="C7" s="211" t="s">
        <v>4</v>
      </c>
      <c r="D7" s="212" t="s">
        <v>367</v>
      </c>
    </row>
    <row r="8" spans="1:4" ht="14.25">
      <c r="A8" s="213" t="s">
        <v>5</v>
      </c>
      <c r="B8" s="213" t="s">
        <v>6</v>
      </c>
      <c r="C8" s="213" t="s">
        <v>7</v>
      </c>
      <c r="D8" s="213" t="s">
        <v>8</v>
      </c>
    </row>
    <row r="9" spans="1:4" ht="14.25">
      <c r="A9" s="214" t="s">
        <v>368</v>
      </c>
      <c r="B9" s="215">
        <f>6351471</f>
        <v>6351471</v>
      </c>
      <c r="C9" s="216">
        <v>6351471</v>
      </c>
      <c r="D9" s="217">
        <f>C9/B9*100</f>
        <v>100</v>
      </c>
    </row>
    <row r="10" spans="1:4" ht="14.25">
      <c r="A10" s="214" t="s">
        <v>369</v>
      </c>
      <c r="B10" s="215">
        <v>67800000</v>
      </c>
      <c r="C10" s="216">
        <v>67800000</v>
      </c>
      <c r="D10" s="217">
        <f>C10/B10*100</f>
        <v>100</v>
      </c>
    </row>
    <row r="11" spans="1:4" ht="14.25">
      <c r="A11" s="214" t="s">
        <v>370</v>
      </c>
      <c r="B11" s="215">
        <v>687500</v>
      </c>
      <c r="C11" s="216">
        <v>687500</v>
      </c>
      <c r="D11" s="217">
        <f>C11/B11*100</f>
        <v>100</v>
      </c>
    </row>
    <row r="12" spans="1:4" ht="14.25">
      <c r="A12" s="214" t="s">
        <v>371</v>
      </c>
      <c r="B12" s="215">
        <f>18229572+8575000+2500000</f>
        <v>29304572</v>
      </c>
      <c r="C12" s="218">
        <v>29413588</v>
      </c>
      <c r="D12" s="217">
        <f>C12/B12*100</f>
        <v>100.37201021055691</v>
      </c>
    </row>
    <row r="13" spans="1:4" ht="14.25">
      <c r="A13" s="219"/>
      <c r="B13" s="216"/>
      <c r="C13" s="216"/>
      <c r="D13" s="217"/>
    </row>
    <row r="14" spans="1:4" ht="14.25">
      <c r="A14" s="103" t="s">
        <v>13</v>
      </c>
      <c r="B14" s="216">
        <f>SUM(B9:B12)</f>
        <v>104143543</v>
      </c>
      <c r="C14" s="216">
        <f>SUM(C9:C13)</f>
        <v>104252559</v>
      </c>
      <c r="D14" s="217">
        <f>C14/B14*100</f>
        <v>100.10467859730872</v>
      </c>
    </row>
    <row r="15" spans="1:4" ht="15">
      <c r="A15" s="208"/>
      <c r="B15" s="208"/>
      <c r="C15" s="208"/>
      <c r="D15" s="208"/>
    </row>
    <row r="16" spans="1:4" ht="15">
      <c r="A16" s="208"/>
      <c r="B16" s="208"/>
      <c r="C16" s="208"/>
      <c r="D16" s="208"/>
    </row>
    <row r="17" spans="1:4" ht="15.75">
      <c r="A17" s="423" t="s">
        <v>372</v>
      </c>
      <c r="B17" s="423"/>
      <c r="C17" s="208"/>
      <c r="D17" s="208"/>
    </row>
    <row r="18" spans="1:4" ht="15">
      <c r="A18" s="208"/>
      <c r="B18" s="208"/>
      <c r="C18" s="208"/>
      <c r="D18" s="210" t="s">
        <v>0</v>
      </c>
    </row>
    <row r="19" spans="1:4" ht="25.5">
      <c r="A19" s="211" t="s">
        <v>373</v>
      </c>
      <c r="B19" s="211" t="s">
        <v>16</v>
      </c>
      <c r="C19" s="211" t="s">
        <v>4</v>
      </c>
      <c r="D19" s="212" t="s">
        <v>367</v>
      </c>
    </row>
    <row r="20" spans="1:4" ht="14.25">
      <c r="A20" s="213" t="s">
        <v>5</v>
      </c>
      <c r="B20" s="213" t="s">
        <v>6</v>
      </c>
      <c r="C20" s="213" t="s">
        <v>7</v>
      </c>
      <c r="D20" s="213" t="s">
        <v>8</v>
      </c>
    </row>
    <row r="21" spans="1:4" ht="14.25">
      <c r="A21" s="214" t="s">
        <v>374</v>
      </c>
      <c r="B21" s="216">
        <v>8575000</v>
      </c>
      <c r="C21" s="215">
        <v>8575000</v>
      </c>
      <c r="D21" s="220">
        <f>C21/B21*100</f>
        <v>100</v>
      </c>
    </row>
    <row r="22" spans="1:4" ht="14.25">
      <c r="A22" s="214" t="s">
        <v>375</v>
      </c>
      <c r="B22" s="216">
        <v>2500000</v>
      </c>
      <c r="C22" s="216">
        <v>2500000</v>
      </c>
      <c r="D22" s="220">
        <f>C22/B22*100</f>
        <v>100</v>
      </c>
    </row>
    <row r="23" spans="1:4" ht="14.25">
      <c r="A23" s="214"/>
      <c r="B23" s="216"/>
      <c r="C23" s="216"/>
      <c r="D23" s="220"/>
    </row>
    <row r="24" spans="1:4" ht="14.25">
      <c r="A24" s="103" t="s">
        <v>13</v>
      </c>
      <c r="B24" s="216">
        <f>SUM(B21:B23)</f>
        <v>11075000</v>
      </c>
      <c r="C24" s="216">
        <f>SUM(C21:C23)</f>
        <v>11075000</v>
      </c>
      <c r="D24" s="220">
        <f>C24/B24*100</f>
        <v>100</v>
      </c>
    </row>
    <row r="94" ht="14.25" customHeight="1"/>
    <row r="329" ht="14.25">
      <c r="J329" t="e">
        <f>G329/D329</f>
        <v>#DIV/0!</v>
      </c>
    </row>
  </sheetData>
  <sheetProtection/>
  <mergeCells count="3">
    <mergeCell ref="A2:D3"/>
    <mergeCell ref="A5:B5"/>
    <mergeCell ref="A17:B17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11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d.gruszczynska</dc:creator>
  <cp:keywords/>
  <dc:description/>
  <cp:lastModifiedBy>d.gruszczynska</cp:lastModifiedBy>
  <cp:lastPrinted>2012-03-27T07:27:16Z</cp:lastPrinted>
  <dcterms:created xsi:type="dcterms:W3CDTF">2011-03-16T08:13:00Z</dcterms:created>
  <dcterms:modified xsi:type="dcterms:W3CDTF">2012-05-25T13:12:50Z</dcterms:modified>
  <cp:category/>
  <cp:version/>
  <cp:contentType/>
  <cp:contentStatus/>
</cp:coreProperties>
</file>