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ielbasa\Desktop\LVI sesja\LVI\UCHWAŁY\"/>
    </mc:Choice>
  </mc:AlternateContent>
  <xr:revisionPtr revIDLastSave="0" documentId="13_ncr:1_{2D45F61C-18E9-434E-85CD-F915A4AD0682}" xr6:coauthVersionLast="36" xr6:coauthVersionMax="47" xr10:uidLastSave="{00000000-0000-0000-0000-000000000000}"/>
  <bookViews>
    <workbookView xWindow="7230" yWindow="345" windowWidth="18465" windowHeight="13935" activeTab="1" xr2:uid="{00000000-000D-0000-FFFF-FFFF00000000}"/>
  </bookViews>
  <sheets>
    <sheet name="Załącznik Nr 1" sheetId="10" r:id="rId1"/>
    <sheet name="Załącznik  2 (2)" sheetId="11" r:id="rId2"/>
    <sheet name="Załącznik Nr 3" sheetId="8" state="hidden" r:id="rId3"/>
  </sheets>
  <definedNames>
    <definedName name="_xlnm.Print_Area" localSheetId="1">'Załącznik  2 (2)'!$A$1:$F$100</definedName>
    <definedName name="_xlnm.Print_Area" localSheetId="0">'Załącznik Nr 1'!$A$1:$F$36</definedName>
    <definedName name="_xlnm.Print_Area" localSheetId="2">'Załącznik Nr 3'!$A$1:$D$24</definedName>
    <definedName name="_xlnm.Print_Titles" localSheetId="1">'Załącznik  2 (2)'!$5:$7</definedName>
    <definedName name="_xlnm.Print_Titles" localSheetId="0">'Załącznik Nr 1'!$5:$7</definedName>
  </definedNames>
  <calcPr calcId="191029"/>
</workbook>
</file>

<file path=xl/calcChain.xml><?xml version="1.0" encoding="utf-8"?>
<calcChain xmlns="http://schemas.openxmlformats.org/spreadsheetml/2006/main">
  <c r="G82" i="11" l="1"/>
  <c r="G56" i="11"/>
  <c r="I53" i="11"/>
  <c r="G41" i="11"/>
  <c r="I21" i="11"/>
  <c r="H21" i="11"/>
  <c r="G20" i="11"/>
  <c r="D97" i="11" l="1"/>
  <c r="F100" i="11" l="1"/>
  <c r="F99" i="11"/>
  <c r="D100" i="11"/>
  <c r="D99" i="11"/>
  <c r="D33" i="10" l="1"/>
  <c r="D35" i="10"/>
  <c r="D59" i="11"/>
  <c r="D23" i="11" l="1"/>
  <c r="G10" i="11" l="1"/>
  <c r="G96" i="11"/>
  <c r="G91" i="11"/>
  <c r="G90" i="11"/>
  <c r="H81" i="11"/>
  <c r="G81" i="11"/>
  <c r="G77" i="11"/>
  <c r="G76" i="11"/>
  <c r="G78" i="11"/>
  <c r="G61" i="11"/>
  <c r="G23" i="11"/>
  <c r="G15" i="11"/>
  <c r="D58" i="11" l="1"/>
  <c r="G59" i="11" s="1"/>
  <c r="D55" i="11" l="1"/>
  <c r="D38" i="11"/>
  <c r="G40" i="11" s="1"/>
  <c r="D35" i="11"/>
  <c r="D34" i="11"/>
  <c r="D50" i="11"/>
  <c r="D49" i="11"/>
  <c r="H53" i="11" s="1"/>
  <c r="F17" i="11"/>
  <c r="D17" i="11"/>
  <c r="D11" i="11"/>
  <c r="D10" i="11"/>
  <c r="D20" i="11"/>
  <c r="D19" i="11"/>
  <c r="D18" i="11"/>
  <c r="D47" i="11"/>
  <c r="G92" i="11"/>
  <c r="H41" i="11"/>
  <c r="G21" i="11" l="1"/>
  <c r="F101" i="11"/>
  <c r="F97" i="11"/>
  <c r="G11" i="11"/>
  <c r="G97" i="11"/>
  <c r="G53" i="11"/>
  <c r="G36" i="11"/>
  <c r="H52" i="11"/>
  <c r="G51" i="11"/>
  <c r="G52" i="11"/>
  <c r="G29" i="11"/>
  <c r="F102" i="11" l="1"/>
  <c r="D101" i="11"/>
  <c r="D102" i="11" l="1"/>
  <c r="G101" i="11"/>
  <c r="G21" i="10"/>
  <c r="F35" i="10" l="1"/>
  <c r="F33" i="10"/>
  <c r="D14" i="10"/>
  <c r="D26" i="10"/>
  <c r="D25" i="10"/>
  <c r="D16" i="10"/>
  <c r="D36" i="10" l="1"/>
  <c r="D37" i="10" s="1"/>
  <c r="F37" i="10"/>
  <c r="D38" i="10" l="1"/>
  <c r="F38" i="10"/>
  <c r="G37" i="10"/>
  <c r="G33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<sst xmlns="http://schemas.openxmlformats.org/spreadsheetml/2006/main" count="108" uniqueCount="88">
  <si>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</si>
  <si>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</si>
  <si>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</si>
  <si>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</si>
  <si>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</si>
  <si>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</si>
  <si>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</si>
  <si>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</si>
  <si>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</si>
  <si>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</si>
  <si>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</si>
  <si>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</si>
  <si>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</si>
  <si>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</si>
  <si>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</si>
  <si>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</si>
  <si>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</si>
  <si>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</si>
  <si>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</si>
  <si>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</si>
  <si>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</si>
  <si>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</si>
  <si>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</si>
  <si>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</si>
  <si>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</si>
  <si>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</si>
  <si>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</si>
  <si>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</si>
  <si>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</si>
  <si>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</si>
  <si>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</si>
  <si>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</si>
  <si>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</si>
  <si>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</si>
  <si>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</si>
  <si>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</si>
  <si>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</si>
  <si>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</si>
  <si>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</si>
  <si>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</si>
  <si>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</si>
  <si>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758</t>
  </si>
  <si>
    <t>75814</t>
  </si>
  <si>
    <t>0920</t>
  </si>
  <si>
    <t>dochody bieżące</t>
  </si>
  <si>
    <t>dochody majątkowe</t>
  </si>
  <si>
    <t>921</t>
  </si>
  <si>
    <t>92118</t>
  </si>
  <si>
    <t>75801</t>
  </si>
  <si>
    <t>010</t>
  </si>
  <si>
    <t>01004</t>
  </si>
  <si>
    <t>0830</t>
  </si>
  <si>
    <t>60001</t>
  </si>
  <si>
    <t>0750</t>
  </si>
  <si>
    <t>60002</t>
  </si>
  <si>
    <t>6257</t>
  </si>
  <si>
    <t>60013</t>
  </si>
  <si>
    <t>0620</t>
  </si>
  <si>
    <t>6208</t>
  </si>
  <si>
    <t>6300</t>
  </si>
  <si>
    <t>6350</t>
  </si>
  <si>
    <t>70005</t>
  </si>
  <si>
    <t>0770</t>
  </si>
  <si>
    <t>75618</t>
  </si>
  <si>
    <t>0460</t>
  </si>
  <si>
    <t>75863</t>
  </si>
  <si>
    <t>6209</t>
  </si>
  <si>
    <t>75864</t>
  </si>
  <si>
    <t>2057</t>
  </si>
  <si>
    <t>2009</t>
  </si>
  <si>
    <t>2058</t>
  </si>
  <si>
    <t>6258</t>
  </si>
  <si>
    <t>851</t>
  </si>
  <si>
    <t>852</t>
  </si>
  <si>
    <t>750</t>
  </si>
  <si>
    <t>150</t>
  </si>
  <si>
    <t>801</t>
  </si>
  <si>
    <t>853</t>
  </si>
  <si>
    <t>700</t>
  </si>
  <si>
    <t>754</t>
  </si>
  <si>
    <t>92114</t>
  </si>
  <si>
    <t>757</t>
  </si>
  <si>
    <t>600</t>
  </si>
  <si>
    <t>75095</t>
  </si>
  <si>
    <t>2008</t>
  </si>
  <si>
    <t>6207</t>
  </si>
  <si>
    <t>Załącznik  Nr 1
do  
Uchwały Nr LVI/954/22  Sejmiku Województwa  Podkarpackiego  
w sprawie zmian w budżecie 
Województwa Podkarpackiego 
na 2022 r.</t>
  </si>
  <si>
    <t>Załącznik  Nr 2
do  
Uchwały Nr LVI/954/22  Sejmiku Województwa  Podkarpackiego  
w sprawie zmian w budżecie 
Województwa Podkarpackiego 
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</si>
</sst>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201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right" vertical="center" wrapText="1"/>
    </xf>
    <xf numFmtId="49" fontId="19" fillId="0" borderId="26" xfId="0" applyNumberFormat="1" applyFont="1" applyBorder="1" applyAlignment="1">
      <alignment horizontal="center" vertical="top" wrapText="1"/>
    </xf>
    <xf numFmtId="3" fontId="19" fillId="0" borderId="18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3" fontId="19" fillId="0" borderId="9" xfId="0" applyNumberFormat="1" applyFont="1" applyBorder="1" applyAlignment="1">
      <alignment horizontal="righ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49" fontId="19" fillId="0" borderId="3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/>
    </xf>
    <xf numFmtId="49" fontId="19" fillId="0" borderId="3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29" fillId="3" borderId="4" xfId="0" applyNumberFormat="1" applyFont="1" applyFill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3" fontId="19" fillId="0" borderId="9" xfId="0" applyNumberFormat="1" applyFont="1" applyBorder="1" applyAlignment="1">
      <alignment horizontal="right" vertical="top" wrapText="1"/>
    </xf>
    <xf numFmtId="3" fontId="19" fillId="0" borderId="16" xfId="0" applyNumberFormat="1" applyFont="1" applyBorder="1" applyAlignment="1">
      <alignment horizontal="right" vertical="top" wrapText="1"/>
    </xf>
    <xf numFmtId="3" fontId="19" fillId="0" borderId="23" xfId="0" applyNumberFormat="1" applyFont="1" applyBorder="1" applyAlignment="1">
      <alignment horizontal="right" vertical="top" wrapText="1"/>
    </xf>
    <xf numFmtId="3" fontId="19" fillId="0" borderId="29" xfId="0" applyNumberFormat="1" applyFont="1" applyBorder="1" applyAlignment="1">
      <alignment horizontal="right" vertical="top" wrapText="1"/>
    </xf>
    <xf numFmtId="3" fontId="19" fillId="0" borderId="27" xfId="0" applyNumberFormat="1" applyFont="1" applyBorder="1" applyAlignment="1">
      <alignment horizontal="right" vertical="top" wrapText="1"/>
    </xf>
    <xf numFmtId="3" fontId="19" fillId="0" borderId="22" xfId="0" applyNumberFormat="1" applyFont="1" applyBorder="1" applyAlignment="1">
      <alignment horizontal="right" vertical="top" wrapText="1"/>
    </xf>
    <xf numFmtId="3" fontId="19" fillId="0" borderId="30" xfId="0" applyNumberFormat="1" applyFont="1" applyBorder="1" applyAlignment="1">
      <alignment horizontal="right" vertical="top" wrapText="1"/>
    </xf>
    <xf numFmtId="3" fontId="19" fillId="0" borderId="17" xfId="0" applyNumberFormat="1" applyFont="1" applyBorder="1" applyAlignment="1">
      <alignment horizontal="righ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" vertical="center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44"/>
  <sheetViews>
    <sheetView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6" ht="74.25" customHeight="1">
      <c r="A1" s="174" t="s">
        <v>86</v>
      </c>
      <c r="B1" s="174"/>
      <c r="C1" s="174"/>
      <c r="D1" s="174"/>
      <c r="E1" s="174"/>
      <c r="F1" s="174"/>
    </row>
    <row r="2" spans="1:6" ht="10.5" customHeight="1">
      <c r="A2" s="9"/>
      <c r="B2" s="9"/>
      <c r="C2" s="71"/>
      <c r="D2" s="71"/>
      <c r="E2" s="71"/>
      <c r="F2" s="71"/>
    </row>
    <row r="3" spans="1:6" ht="22.5" customHeight="1">
      <c r="A3" s="175" t="s">
        <v>39</v>
      </c>
      <c r="B3" s="175"/>
      <c r="C3" s="175"/>
      <c r="D3" s="175"/>
      <c r="E3" s="175"/>
      <c r="F3" s="175"/>
    </row>
    <row r="4" spans="1:6" ht="13.5" customHeight="1" thickBot="1">
      <c r="A4" s="176"/>
      <c r="B4" s="176"/>
      <c r="C4" s="176"/>
      <c r="D4" s="176"/>
      <c r="E4" s="176"/>
      <c r="F4" s="176"/>
    </row>
    <row r="5" spans="1:6" ht="24.75" customHeight="1" thickBot="1">
      <c r="A5" s="177" t="s">
        <v>40</v>
      </c>
      <c r="B5" s="178"/>
      <c r="C5" s="178"/>
      <c r="D5" s="178"/>
      <c r="E5" s="178"/>
      <c r="F5" s="179"/>
    </row>
    <row r="6" spans="1:6" ht="19.5" customHeight="1" thickBot="1">
      <c r="A6" s="180" t="s">
        <v>0</v>
      </c>
      <c r="B6" s="182" t="s">
        <v>1</v>
      </c>
      <c r="C6" s="184" t="s">
        <v>7</v>
      </c>
      <c r="D6" s="184"/>
      <c r="E6" s="185" t="s">
        <v>6</v>
      </c>
      <c r="F6" s="186"/>
    </row>
    <row r="7" spans="1:6" ht="18.75" customHeight="1" thickBot="1">
      <c r="A7" s="181"/>
      <c r="B7" s="183"/>
      <c r="C7" s="54" t="s">
        <v>5</v>
      </c>
      <c r="D7" s="57" t="s">
        <v>4</v>
      </c>
      <c r="E7" s="57" t="s">
        <v>5</v>
      </c>
      <c r="F7" s="55" t="s">
        <v>4</v>
      </c>
    </row>
    <row r="8" spans="1:6" ht="18.75" customHeight="1" thickBot="1">
      <c r="A8" s="89" t="s">
        <v>49</v>
      </c>
      <c r="B8" s="12" t="s">
        <v>50</v>
      </c>
      <c r="C8" s="90" t="s">
        <v>51</v>
      </c>
      <c r="D8" s="91">
        <v>-16374025</v>
      </c>
      <c r="E8" s="77"/>
      <c r="F8" s="158">
        <v>0</v>
      </c>
    </row>
    <row r="9" spans="1:6" ht="18.75" customHeight="1" thickBot="1">
      <c r="A9" s="190">
        <v>600</v>
      </c>
      <c r="B9" s="98" t="s">
        <v>52</v>
      </c>
      <c r="C9" s="84" t="s">
        <v>53</v>
      </c>
      <c r="D9" s="87">
        <v>-21478029</v>
      </c>
      <c r="E9" s="78"/>
      <c r="F9" s="159">
        <v>0</v>
      </c>
    </row>
    <row r="10" spans="1:6" ht="18.75" customHeight="1">
      <c r="A10" s="191"/>
      <c r="B10" s="187" t="s">
        <v>54</v>
      </c>
      <c r="C10" s="157" t="s">
        <v>85</v>
      </c>
      <c r="D10" s="85">
        <v>-3414557</v>
      </c>
      <c r="E10" s="76"/>
      <c r="F10" s="160">
        <v>0</v>
      </c>
    </row>
    <row r="11" spans="1:6" ht="18.75" customHeight="1" thickBot="1">
      <c r="A11" s="191"/>
      <c r="B11" s="189"/>
      <c r="C11" s="95" t="s">
        <v>55</v>
      </c>
      <c r="D11" s="96">
        <v>-4592187</v>
      </c>
      <c r="E11" s="97"/>
      <c r="F11" s="161">
        <v>0</v>
      </c>
    </row>
    <row r="12" spans="1:6" ht="18.75" customHeight="1">
      <c r="A12" s="191"/>
      <c r="B12" s="187" t="s">
        <v>56</v>
      </c>
      <c r="C12" s="92" t="s">
        <v>57</v>
      </c>
      <c r="D12" s="93">
        <v>-1100000</v>
      </c>
      <c r="E12" s="94"/>
      <c r="F12" s="162">
        <v>0</v>
      </c>
    </row>
    <row r="13" spans="1:6" ht="18.75" customHeight="1">
      <c r="A13" s="191"/>
      <c r="B13" s="188"/>
      <c r="C13" s="83" t="s">
        <v>58</v>
      </c>
      <c r="D13" s="86">
        <v>-136322</v>
      </c>
      <c r="E13" s="78"/>
      <c r="F13" s="159">
        <v>0</v>
      </c>
    </row>
    <row r="14" spans="1:6" ht="18.75" customHeight="1">
      <c r="A14" s="191"/>
      <c r="B14" s="188"/>
      <c r="C14" s="83" t="s">
        <v>55</v>
      </c>
      <c r="D14" s="86">
        <f>-13626808</f>
        <v>-13626808</v>
      </c>
      <c r="E14" s="80"/>
      <c r="F14" s="163">
        <v>0</v>
      </c>
    </row>
    <row r="15" spans="1:6" ht="18.75" customHeight="1">
      <c r="A15" s="191"/>
      <c r="B15" s="188"/>
      <c r="C15" s="83" t="s">
        <v>59</v>
      </c>
      <c r="D15" s="86">
        <v>-200000</v>
      </c>
      <c r="E15" s="80"/>
      <c r="F15" s="163">
        <v>0</v>
      </c>
    </row>
    <row r="16" spans="1:6" ht="18.75" customHeight="1" thickBot="1">
      <c r="A16" s="192"/>
      <c r="B16" s="189"/>
      <c r="C16" s="95" t="s">
        <v>60</v>
      </c>
      <c r="D16" s="96">
        <f>-144776-154000-2062858</f>
        <v>-2361634</v>
      </c>
      <c r="E16" s="97"/>
      <c r="F16" s="161">
        <v>0</v>
      </c>
    </row>
    <row r="17" spans="1:7" ht="18.75" customHeight="1" thickBot="1">
      <c r="A17" s="81">
        <v>700</v>
      </c>
      <c r="B17" s="101" t="s">
        <v>61</v>
      </c>
      <c r="C17" s="102" t="s">
        <v>62</v>
      </c>
      <c r="D17" s="88">
        <v>-3000000</v>
      </c>
      <c r="E17" s="79"/>
      <c r="F17" s="164">
        <v>0</v>
      </c>
    </row>
    <row r="18" spans="1:7" ht="18.75" customHeight="1">
      <c r="A18" s="190">
        <v>750</v>
      </c>
      <c r="B18" s="187" t="s">
        <v>83</v>
      </c>
      <c r="C18" s="84" t="s">
        <v>84</v>
      </c>
      <c r="D18" s="87">
        <v>-33121</v>
      </c>
      <c r="E18" s="78"/>
      <c r="F18" s="159">
        <v>0</v>
      </c>
    </row>
    <row r="19" spans="1:7" ht="18.75" customHeight="1">
      <c r="A19" s="191"/>
      <c r="B19" s="188"/>
      <c r="C19" s="152" t="s">
        <v>69</v>
      </c>
      <c r="D19" s="86">
        <v>-5845</v>
      </c>
      <c r="E19" s="80"/>
      <c r="F19" s="163">
        <v>0</v>
      </c>
    </row>
    <row r="20" spans="1:7" ht="18.75" customHeight="1">
      <c r="A20" s="191"/>
      <c r="B20" s="188"/>
      <c r="C20" s="152" t="s">
        <v>58</v>
      </c>
      <c r="D20" s="86">
        <v>-1724158</v>
      </c>
      <c r="E20" s="80"/>
      <c r="F20" s="163">
        <v>0</v>
      </c>
    </row>
    <row r="21" spans="1:7" ht="18.75" customHeight="1" thickBot="1">
      <c r="A21" s="192"/>
      <c r="B21" s="189"/>
      <c r="C21" s="102" t="s">
        <v>66</v>
      </c>
      <c r="D21" s="88">
        <v>-304262</v>
      </c>
      <c r="E21" s="79"/>
      <c r="F21" s="164">
        <v>0</v>
      </c>
      <c r="G21" s="1">
        <f>SUM(D18:D21)</f>
        <v>-2067386</v>
      </c>
    </row>
    <row r="22" spans="1:7" ht="18.75" customHeight="1" thickBot="1">
      <c r="A22" s="81">
        <v>756</v>
      </c>
      <c r="B22" s="101" t="s">
        <v>63</v>
      </c>
      <c r="C22" s="102" t="s">
        <v>64</v>
      </c>
      <c r="D22" s="88">
        <v>-4942352</v>
      </c>
      <c r="E22" s="79"/>
      <c r="F22" s="164">
        <v>0</v>
      </c>
    </row>
    <row r="23" spans="1:7" ht="18.75" customHeight="1" thickBot="1">
      <c r="A23" s="190">
        <v>758</v>
      </c>
      <c r="B23" s="12" t="s">
        <v>48</v>
      </c>
      <c r="C23" s="90"/>
      <c r="D23" s="91">
        <v>0</v>
      </c>
      <c r="E23" s="99">
        <v>2920</v>
      </c>
      <c r="F23" s="100">
        <v>79498</v>
      </c>
    </row>
    <row r="24" spans="1:7" ht="18.75" customHeight="1" thickBot="1">
      <c r="A24" s="191"/>
      <c r="B24" s="73" t="s">
        <v>42</v>
      </c>
      <c r="C24" s="103" t="s">
        <v>43</v>
      </c>
      <c r="D24" s="104">
        <v>-14089021</v>
      </c>
      <c r="E24" s="105"/>
      <c r="F24" s="100">
        <v>0</v>
      </c>
    </row>
    <row r="25" spans="1:7" ht="18.75" customHeight="1">
      <c r="A25" s="191"/>
      <c r="B25" s="187" t="s">
        <v>65</v>
      </c>
      <c r="C25" s="84" t="s">
        <v>66</v>
      </c>
      <c r="D25" s="87">
        <f>-299768-2342112</f>
        <v>-2641880</v>
      </c>
      <c r="E25" s="78"/>
      <c r="F25" s="159">
        <v>0</v>
      </c>
    </row>
    <row r="26" spans="1:7" ht="19.5" customHeight="1" thickBot="1">
      <c r="A26" s="191"/>
      <c r="B26" s="188"/>
      <c r="C26" s="117" t="s">
        <v>55</v>
      </c>
      <c r="D26" s="115">
        <f>-7012040</f>
        <v>-7012040</v>
      </c>
      <c r="E26" s="116"/>
      <c r="F26" s="165">
        <v>0</v>
      </c>
    </row>
    <row r="27" spans="1:7" ht="18.75" customHeight="1">
      <c r="A27" s="191"/>
      <c r="B27" s="187" t="s">
        <v>67</v>
      </c>
      <c r="C27" s="118" t="s">
        <v>69</v>
      </c>
      <c r="D27" s="85">
        <v>-766731</v>
      </c>
      <c r="E27" s="76"/>
      <c r="F27" s="160">
        <v>0</v>
      </c>
    </row>
    <row r="28" spans="1:7" ht="18.75" customHeight="1">
      <c r="A28" s="191"/>
      <c r="B28" s="188"/>
      <c r="C28" s="119" t="s">
        <v>68</v>
      </c>
      <c r="D28" s="86">
        <v>-35858</v>
      </c>
      <c r="E28" s="80"/>
      <c r="F28" s="163">
        <v>0</v>
      </c>
    </row>
    <row r="29" spans="1:7" ht="18.75" customHeight="1">
      <c r="A29" s="191"/>
      <c r="B29" s="188"/>
      <c r="C29" s="120" t="s">
        <v>70</v>
      </c>
      <c r="D29" s="87">
        <v>-1709459</v>
      </c>
      <c r="E29" s="78"/>
      <c r="F29" s="159">
        <v>0</v>
      </c>
    </row>
    <row r="30" spans="1:7" ht="18.75" customHeight="1">
      <c r="A30" s="191"/>
      <c r="B30" s="188"/>
      <c r="C30" s="119" t="s">
        <v>66</v>
      </c>
      <c r="D30" s="86">
        <v>-59585</v>
      </c>
      <c r="E30" s="80"/>
      <c r="F30" s="163">
        <v>0</v>
      </c>
    </row>
    <row r="31" spans="1:7" ht="18.75" customHeight="1">
      <c r="A31" s="191"/>
      <c r="B31" s="188"/>
      <c r="C31" s="112" t="s">
        <v>55</v>
      </c>
      <c r="D31" s="113">
        <v>-170000</v>
      </c>
      <c r="E31" s="114"/>
      <c r="F31" s="82">
        <v>0</v>
      </c>
    </row>
    <row r="32" spans="1:7" ht="24" customHeight="1" thickBot="1">
      <c r="A32" s="192"/>
      <c r="B32" s="189"/>
      <c r="C32" s="106" t="s">
        <v>71</v>
      </c>
      <c r="D32" s="107">
        <v>-9858021</v>
      </c>
      <c r="E32" s="108"/>
      <c r="F32" s="109">
        <v>0</v>
      </c>
    </row>
    <row r="33" spans="1:9" ht="21" customHeight="1" thickBot="1">
      <c r="A33" s="166" t="s">
        <v>3</v>
      </c>
      <c r="B33" s="167"/>
      <c r="C33" s="67"/>
      <c r="D33" s="11">
        <f>SUM(D8:D32)</f>
        <v>-109635895</v>
      </c>
      <c r="E33" s="62"/>
      <c r="F33" s="10">
        <f>SUM(F8:F32)</f>
        <v>79498</v>
      </c>
      <c r="G33" s="1">
        <f>SUM(D33:F33)</f>
        <v>-109556397</v>
      </c>
      <c r="I33" s="4"/>
    </row>
    <row r="34" spans="1:9" ht="19.5" customHeight="1" thickBot="1">
      <c r="A34" s="168" t="s">
        <v>2</v>
      </c>
      <c r="B34" s="169"/>
      <c r="C34" s="68"/>
      <c r="D34" s="58"/>
      <c r="E34" s="63"/>
      <c r="F34" s="58"/>
      <c r="G34" s="1"/>
      <c r="I34" s="4"/>
    </row>
    <row r="35" spans="1:9" ht="19.5" customHeight="1" thickBot="1">
      <c r="A35" s="170" t="s">
        <v>44</v>
      </c>
      <c r="B35" s="170"/>
      <c r="C35" s="69"/>
      <c r="D35" s="66">
        <f>SUM(D8,D9,D12,D18,D19,D22,D24,D27,D28,D29)</f>
        <v>-60534441</v>
      </c>
      <c r="E35" s="64"/>
      <c r="F35" s="59">
        <f>SUM(F23)</f>
        <v>79498</v>
      </c>
      <c r="G35" s="1"/>
      <c r="I35" s="4"/>
    </row>
    <row r="36" spans="1:9" ht="21.75" customHeight="1" thickBot="1">
      <c r="A36" s="171" t="s">
        <v>45</v>
      </c>
      <c r="B36" s="172"/>
      <c r="C36" s="70"/>
      <c r="D36" s="60">
        <f>SUM(D10:D11,D13,D14,D15,D16,D17,D20,D21,D25,D26,D30,D31,D32)</f>
        <v>-49101454</v>
      </c>
      <c r="E36" s="65"/>
      <c r="F36" s="60">
        <v>0</v>
      </c>
      <c r="G36" s="1"/>
      <c r="H36" s="1"/>
    </row>
    <row r="37" spans="1:9" ht="15">
      <c r="B37" s="3"/>
      <c r="C37" s="8"/>
      <c r="D37" s="7">
        <f>SUM(D35:D36)</f>
        <v>-109635895</v>
      </c>
      <c r="E37" s="7"/>
      <c r="F37" s="7">
        <f>SUM(F35:F36)</f>
        <v>79498</v>
      </c>
      <c r="G37" s="1">
        <f>D37+F37</f>
        <v>-109556397</v>
      </c>
      <c r="H37" s="1"/>
    </row>
    <row r="38" spans="1:9" ht="15">
      <c r="B38" s="2"/>
      <c r="C38" s="2"/>
      <c r="D38" s="7">
        <f>D33-D37</f>
        <v>0</v>
      </c>
      <c r="E38" s="7"/>
      <c r="F38" s="7">
        <f t="shared" ref="F38" si="0">F33-F37</f>
        <v>0</v>
      </c>
      <c r="H38" s="1"/>
    </row>
    <row r="39" spans="1:9" ht="15">
      <c r="C39" s="1"/>
      <c r="D39" s="7"/>
      <c r="E39" s="7"/>
      <c r="F39" s="7"/>
      <c r="G39" s="1"/>
    </row>
    <row r="40" spans="1:9">
      <c r="C40" s="6"/>
      <c r="D40" s="1"/>
      <c r="E40" s="1"/>
    </row>
    <row r="41" spans="1:9">
      <c r="C41" s="5"/>
      <c r="D41" s="5"/>
      <c r="E41" s="1"/>
    </row>
    <row r="42" spans="1:9" ht="198" customHeight="1">
      <c r="A42" s="173"/>
      <c r="B42" s="173"/>
      <c r="C42" s="173"/>
      <c r="D42" s="173"/>
      <c r="E42" s="173"/>
      <c r="F42" s="173"/>
    </row>
    <row r="43" spans="1:9">
      <c r="E43" s="1"/>
    </row>
    <row r="44" spans="1:9">
      <c r="C44" s="5"/>
    </row>
  </sheetData>
  <mergeCells count="21">
    <mergeCell ref="B12:B16"/>
    <mergeCell ref="A9:A16"/>
    <mergeCell ref="B25:B26"/>
    <mergeCell ref="B27:B32"/>
    <mergeCell ref="A23:A32"/>
    <mergeCell ref="B18:B21"/>
    <mergeCell ref="A18:A21"/>
    <mergeCell ref="B10:B11"/>
    <mergeCell ref="A1:F1"/>
    <mergeCell ref="A3:F3"/>
    <mergeCell ref="A4:F4"/>
    <mergeCell ref="A5:F5"/>
    <mergeCell ref="A6:A7"/>
    <mergeCell ref="B6:B7"/>
    <mergeCell ref="C6:D6"/>
    <mergeCell ref="E6:F6"/>
    <mergeCell ref="A33:B33"/>
    <mergeCell ref="A34:B34"/>
    <mergeCell ref="A35:B35"/>
    <mergeCell ref="A36:B36"/>
    <mergeCell ref="A42:F42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108"/>
  <sheetViews>
    <sheetView tabSelected="1"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74" t="s">
        <v>87</v>
      </c>
      <c r="B1" s="174"/>
      <c r="C1" s="174"/>
      <c r="D1" s="174"/>
      <c r="E1" s="174"/>
      <c r="F1" s="174"/>
    </row>
    <row r="2" spans="1:7" ht="10.5" customHeight="1">
      <c r="A2" s="9"/>
      <c r="B2" s="9"/>
      <c r="C2" s="71"/>
      <c r="D2" s="71"/>
      <c r="E2" s="71"/>
      <c r="F2" s="71"/>
    </row>
    <row r="3" spans="1:7" ht="22.5" customHeight="1">
      <c r="A3" s="175" t="s">
        <v>9</v>
      </c>
      <c r="B3" s="175"/>
      <c r="C3" s="175"/>
      <c r="D3" s="175"/>
      <c r="E3" s="175"/>
      <c r="F3" s="175"/>
    </row>
    <row r="4" spans="1:7" ht="13.5" customHeight="1" thickBot="1">
      <c r="A4" s="176"/>
      <c r="B4" s="176"/>
      <c r="C4" s="176"/>
      <c r="D4" s="176"/>
      <c r="E4" s="176"/>
      <c r="F4" s="176"/>
    </row>
    <row r="5" spans="1:7" ht="24.75" customHeight="1" thickBot="1">
      <c r="A5" s="177" t="s">
        <v>8</v>
      </c>
      <c r="B5" s="178"/>
      <c r="C5" s="178"/>
      <c r="D5" s="178"/>
      <c r="E5" s="178"/>
      <c r="F5" s="179"/>
    </row>
    <row r="6" spans="1:7" ht="19.5" customHeight="1" thickBot="1">
      <c r="A6" s="180" t="s">
        <v>0</v>
      </c>
      <c r="B6" s="182" t="s">
        <v>1</v>
      </c>
      <c r="C6" s="184" t="s">
        <v>7</v>
      </c>
      <c r="D6" s="184"/>
      <c r="E6" s="185" t="s">
        <v>6</v>
      </c>
      <c r="F6" s="186"/>
    </row>
    <row r="7" spans="1:7" ht="18.75" customHeight="1" thickBot="1">
      <c r="A7" s="181"/>
      <c r="B7" s="183"/>
      <c r="C7" s="54" t="s">
        <v>5</v>
      </c>
      <c r="D7" s="57" t="s">
        <v>4</v>
      </c>
      <c r="E7" s="57" t="s">
        <v>5</v>
      </c>
      <c r="F7" s="55" t="s">
        <v>4</v>
      </c>
    </row>
    <row r="8" spans="1:7" ht="16.5" thickBot="1">
      <c r="A8" s="89" t="s">
        <v>75</v>
      </c>
      <c r="B8" s="72">
        <v>15011</v>
      </c>
      <c r="C8" s="74">
        <v>2009</v>
      </c>
      <c r="D8" s="75">
        <v>-11308</v>
      </c>
      <c r="E8" s="74"/>
      <c r="F8" s="75">
        <v>0</v>
      </c>
    </row>
    <row r="9" spans="1:7" ht="15">
      <c r="A9" s="187" t="s">
        <v>82</v>
      </c>
      <c r="B9" s="191">
        <v>60001</v>
      </c>
      <c r="C9" s="121">
        <v>2830</v>
      </c>
      <c r="D9" s="122">
        <v>-690736</v>
      </c>
      <c r="E9" s="121">
        <v>2830</v>
      </c>
      <c r="F9" s="122">
        <v>690736</v>
      </c>
    </row>
    <row r="10" spans="1:7" ht="15.75" customHeight="1">
      <c r="A10" s="188"/>
      <c r="B10" s="191"/>
      <c r="C10" s="128">
        <v>4270</v>
      </c>
      <c r="D10" s="129">
        <f>-690736-3465309-3218127</f>
        <v>-7374172</v>
      </c>
      <c r="E10" s="130">
        <v>6060</v>
      </c>
      <c r="F10" s="129">
        <v>11160</v>
      </c>
      <c r="G10" s="1">
        <f>SUM(F9:F10)</f>
        <v>701896</v>
      </c>
    </row>
    <row r="11" spans="1:7" ht="15.75" thickBot="1">
      <c r="A11" s="188"/>
      <c r="B11" s="192"/>
      <c r="C11" s="155">
        <v>6060</v>
      </c>
      <c r="D11" s="147">
        <f>-11160-8010</f>
        <v>-19170</v>
      </c>
      <c r="E11" s="146"/>
      <c r="F11" s="147">
        <v>0</v>
      </c>
      <c r="G11" s="1">
        <f>SUM(D9:D11)</f>
        <v>-8084078</v>
      </c>
    </row>
    <row r="12" spans="1:7" ht="15.75" customHeight="1">
      <c r="A12" s="188"/>
      <c r="B12" s="190">
        <v>60002</v>
      </c>
      <c r="C12" s="121">
        <v>6050</v>
      </c>
      <c r="D12" s="122">
        <v>-4673808</v>
      </c>
      <c r="E12" s="128">
        <v>6207</v>
      </c>
      <c r="F12" s="129">
        <v>946885</v>
      </c>
    </row>
    <row r="13" spans="1:7" ht="15.75" customHeight="1">
      <c r="A13" s="188"/>
      <c r="B13" s="191"/>
      <c r="C13" s="128">
        <v>6057</v>
      </c>
      <c r="D13" s="129">
        <v>-4592187</v>
      </c>
      <c r="E13" s="128"/>
      <c r="F13" s="129">
        <v>0</v>
      </c>
    </row>
    <row r="14" spans="1:7" ht="16.5" customHeight="1">
      <c r="A14" s="188"/>
      <c r="B14" s="191"/>
      <c r="C14" s="128">
        <v>6059</v>
      </c>
      <c r="D14" s="129">
        <v>-4793984</v>
      </c>
      <c r="E14" s="130"/>
      <c r="F14" s="129">
        <v>0</v>
      </c>
    </row>
    <row r="15" spans="1:7" ht="16.5" customHeight="1">
      <c r="A15" s="188"/>
      <c r="B15" s="191"/>
      <c r="C15" s="128">
        <v>6060</v>
      </c>
      <c r="D15" s="129">
        <v>-340021</v>
      </c>
      <c r="E15" s="130"/>
      <c r="F15" s="129">
        <v>0</v>
      </c>
      <c r="G15" s="1">
        <f>SUM(D12:D16)</f>
        <v>-18761442</v>
      </c>
    </row>
    <row r="16" spans="1:7" ht="16.5" customHeight="1" thickBot="1">
      <c r="A16" s="188"/>
      <c r="B16" s="191"/>
      <c r="C16" s="126">
        <v>6257</v>
      </c>
      <c r="D16" s="127">
        <v>-4361442</v>
      </c>
      <c r="E16" s="126"/>
      <c r="F16" s="127">
        <v>0</v>
      </c>
      <c r="G16" s="1"/>
    </row>
    <row r="17" spans="1:9" ht="15.75" customHeight="1">
      <c r="A17" s="188"/>
      <c r="B17" s="190">
        <v>60013</v>
      </c>
      <c r="C17" s="156">
        <v>6050</v>
      </c>
      <c r="D17" s="122">
        <f>-4893004-200000-6514736-5034079-2062858-144776-118453-154000-66000-51660</f>
        <v>-19239566</v>
      </c>
      <c r="E17" s="121">
        <v>6050</v>
      </c>
      <c r="F17" s="122">
        <f>243843+51660</f>
        <v>295503</v>
      </c>
    </row>
    <row r="18" spans="1:9" ht="15.75" customHeight="1">
      <c r="A18" s="188"/>
      <c r="B18" s="191"/>
      <c r="C18" s="128">
        <v>6057</v>
      </c>
      <c r="D18" s="129">
        <f>-13626808-7012040</f>
        <v>-20638848</v>
      </c>
      <c r="E18" s="130"/>
      <c r="F18" s="129">
        <v>0</v>
      </c>
    </row>
    <row r="19" spans="1:9" ht="15.75" customHeight="1">
      <c r="A19" s="188"/>
      <c r="B19" s="191"/>
      <c r="C19" s="128">
        <v>6059</v>
      </c>
      <c r="D19" s="129">
        <f>-2404731-1237419</f>
        <v>-3642150</v>
      </c>
      <c r="E19" s="130"/>
      <c r="F19" s="129">
        <v>0</v>
      </c>
    </row>
    <row r="20" spans="1:9" ht="15.75" customHeight="1">
      <c r="A20" s="188"/>
      <c r="B20" s="191"/>
      <c r="C20" s="126">
        <v>6060</v>
      </c>
      <c r="D20" s="127">
        <f>-7736596-2490000-5000000</f>
        <v>-15226596</v>
      </c>
      <c r="E20" s="126"/>
      <c r="F20" s="127">
        <v>0</v>
      </c>
      <c r="G20" s="1">
        <f>SUM(D9:D21)</f>
        <v>-85729002</v>
      </c>
    </row>
    <row r="21" spans="1:9" ht="15.75" customHeight="1" thickBot="1">
      <c r="A21" s="188"/>
      <c r="B21" s="191"/>
      <c r="C21" s="128">
        <v>6208</v>
      </c>
      <c r="D21" s="129">
        <v>-136322</v>
      </c>
      <c r="E21" s="130"/>
      <c r="F21" s="129">
        <v>0</v>
      </c>
      <c r="G21" s="1">
        <f>SUM(D17:D21)</f>
        <v>-58883482</v>
      </c>
      <c r="H21" s="1">
        <f>SUM(F9:F17)</f>
        <v>1944284</v>
      </c>
      <c r="I21" s="1">
        <f>SUM(G20,H21)</f>
        <v>-83784718</v>
      </c>
    </row>
    <row r="22" spans="1:9" ht="16.5" customHeight="1">
      <c r="A22" s="187" t="s">
        <v>78</v>
      </c>
      <c r="B22" s="190">
        <v>70005</v>
      </c>
      <c r="C22" s="121">
        <v>6050</v>
      </c>
      <c r="D22" s="122">
        <v>-52400</v>
      </c>
      <c r="E22" s="121"/>
      <c r="F22" s="122">
        <v>0</v>
      </c>
    </row>
    <row r="23" spans="1:9" ht="15.75" thickBot="1">
      <c r="A23" s="189"/>
      <c r="B23" s="192"/>
      <c r="C23" s="123">
        <v>6490</v>
      </c>
      <c r="D23" s="124">
        <f>-5784367+5668</f>
        <v>-5778699</v>
      </c>
      <c r="E23" s="125"/>
      <c r="F23" s="124">
        <v>0</v>
      </c>
      <c r="G23" s="1">
        <f>SUM(D22:D23)</f>
        <v>-5831099</v>
      </c>
    </row>
    <row r="24" spans="1:9" ht="16.5" customHeight="1">
      <c r="A24" s="187" t="s">
        <v>74</v>
      </c>
      <c r="B24" s="190">
        <v>75018</v>
      </c>
      <c r="C24" s="121">
        <v>3038</v>
      </c>
      <c r="D24" s="122">
        <v>-7735</v>
      </c>
      <c r="E24" s="121"/>
      <c r="F24" s="122">
        <v>0</v>
      </c>
    </row>
    <row r="25" spans="1:9" ht="16.5" customHeight="1">
      <c r="A25" s="188"/>
      <c r="B25" s="191"/>
      <c r="C25" s="128">
        <v>3039</v>
      </c>
      <c r="D25" s="129">
        <v>-1365</v>
      </c>
      <c r="E25" s="130"/>
      <c r="F25" s="129">
        <v>0</v>
      </c>
    </row>
    <row r="26" spans="1:9" ht="16.5" customHeight="1">
      <c r="A26" s="188"/>
      <c r="B26" s="191"/>
      <c r="C26" s="126">
        <v>4118</v>
      </c>
      <c r="D26" s="127">
        <v>-21284</v>
      </c>
      <c r="E26" s="126"/>
      <c r="F26" s="127">
        <v>0</v>
      </c>
    </row>
    <row r="27" spans="1:9" ht="16.5" customHeight="1">
      <c r="A27" s="188"/>
      <c r="B27" s="191"/>
      <c r="C27" s="128">
        <v>4119</v>
      </c>
      <c r="D27" s="129">
        <v>-3756</v>
      </c>
      <c r="E27" s="130"/>
      <c r="F27" s="129">
        <v>0</v>
      </c>
    </row>
    <row r="28" spans="1:9" ht="16.5" customHeight="1">
      <c r="A28" s="188"/>
      <c r="B28" s="191"/>
      <c r="C28" s="126">
        <v>4128</v>
      </c>
      <c r="D28" s="127">
        <v>-2057</v>
      </c>
      <c r="E28" s="126"/>
      <c r="F28" s="127">
        <v>0</v>
      </c>
    </row>
    <row r="29" spans="1:9" ht="16.5" customHeight="1">
      <c r="A29" s="188"/>
      <c r="B29" s="191"/>
      <c r="C29" s="128">
        <v>4129</v>
      </c>
      <c r="D29" s="129">
        <v>-363</v>
      </c>
      <c r="E29" s="130"/>
      <c r="F29" s="129">
        <v>0</v>
      </c>
      <c r="G29" s="1">
        <f>SUM(D24,D26,D28,D30,D32,D34,D36)-80179</f>
        <v>-939638</v>
      </c>
    </row>
    <row r="30" spans="1:9" ht="16.5" customHeight="1">
      <c r="A30" s="188"/>
      <c r="B30" s="191"/>
      <c r="C30" s="126">
        <v>4178</v>
      </c>
      <c r="D30" s="127">
        <v>-542980</v>
      </c>
      <c r="E30" s="126"/>
      <c r="F30" s="127">
        <v>0</v>
      </c>
    </row>
    <row r="31" spans="1:9" ht="16.5" customHeight="1">
      <c r="A31" s="188"/>
      <c r="B31" s="191"/>
      <c r="C31" s="128">
        <v>4179</v>
      </c>
      <c r="D31" s="129">
        <v>-95820</v>
      </c>
      <c r="E31" s="130"/>
      <c r="F31" s="129">
        <v>0</v>
      </c>
    </row>
    <row r="32" spans="1:9" ht="16.5" customHeight="1">
      <c r="A32" s="188"/>
      <c r="B32" s="191"/>
      <c r="C32" s="126">
        <v>4308</v>
      </c>
      <c r="D32" s="127">
        <v>-148699</v>
      </c>
      <c r="E32" s="126"/>
      <c r="F32" s="127">
        <v>0</v>
      </c>
    </row>
    <row r="33" spans="1:8" ht="16.5" customHeight="1">
      <c r="A33" s="188"/>
      <c r="B33" s="191"/>
      <c r="C33" s="128">
        <v>4309</v>
      </c>
      <c r="D33" s="129">
        <v>-26241</v>
      </c>
      <c r="E33" s="130"/>
      <c r="F33" s="129">
        <v>0</v>
      </c>
    </row>
    <row r="34" spans="1:8" ht="16.5" customHeight="1">
      <c r="A34" s="188"/>
      <c r="B34" s="191"/>
      <c r="C34" s="126">
        <v>4398</v>
      </c>
      <c r="D34" s="127">
        <f>-80179-8500</f>
        <v>-88679</v>
      </c>
      <c r="E34" s="126"/>
      <c r="F34" s="127">
        <v>0</v>
      </c>
    </row>
    <row r="35" spans="1:8" ht="16.5" customHeight="1">
      <c r="A35" s="188"/>
      <c r="B35" s="191"/>
      <c r="C35" s="128">
        <v>4399</v>
      </c>
      <c r="D35" s="129">
        <f>-14150-1500</f>
        <v>-15650</v>
      </c>
      <c r="E35" s="130"/>
      <c r="F35" s="129">
        <v>0</v>
      </c>
    </row>
    <row r="36" spans="1:8" ht="16.5" customHeight="1">
      <c r="A36" s="188"/>
      <c r="B36" s="191"/>
      <c r="C36" s="126">
        <v>4618</v>
      </c>
      <c r="D36" s="127">
        <v>-48025</v>
      </c>
      <c r="E36" s="126"/>
      <c r="F36" s="127">
        <v>0</v>
      </c>
      <c r="G36" s="1">
        <f>SUM(D24:D37)</f>
        <v>-1011129</v>
      </c>
    </row>
    <row r="37" spans="1:8" ht="16.5" customHeight="1">
      <c r="A37" s="188"/>
      <c r="B37" s="191"/>
      <c r="C37" s="128">
        <v>4619</v>
      </c>
      <c r="D37" s="129">
        <v>-8475</v>
      </c>
      <c r="E37" s="130"/>
      <c r="F37" s="129">
        <v>0</v>
      </c>
    </row>
    <row r="38" spans="1:8" ht="16.5" customHeight="1">
      <c r="A38" s="188"/>
      <c r="B38" s="191"/>
      <c r="C38" s="128">
        <v>6050</v>
      </c>
      <c r="D38" s="129">
        <f>-46951-512364</f>
        <v>-559315</v>
      </c>
      <c r="E38" s="130"/>
      <c r="F38" s="129">
        <v>0</v>
      </c>
    </row>
    <row r="39" spans="1:8" ht="16.5" customHeight="1">
      <c r="A39" s="188"/>
      <c r="B39" s="191"/>
      <c r="C39" s="128">
        <v>6060</v>
      </c>
      <c r="D39" s="129">
        <v>-259175</v>
      </c>
      <c r="E39" s="130"/>
      <c r="F39" s="129">
        <v>0</v>
      </c>
    </row>
    <row r="40" spans="1:8" ht="16.5" customHeight="1">
      <c r="A40" s="188"/>
      <c r="B40" s="191"/>
      <c r="C40" s="128">
        <v>6068</v>
      </c>
      <c r="D40" s="129">
        <v>-42500</v>
      </c>
      <c r="E40" s="130"/>
      <c r="F40" s="129">
        <v>0</v>
      </c>
      <c r="G40" s="1">
        <f>SUM(D38:D41)</f>
        <v>-868490</v>
      </c>
    </row>
    <row r="41" spans="1:8" ht="16.5" customHeight="1" thickBot="1">
      <c r="A41" s="189"/>
      <c r="B41" s="192"/>
      <c r="C41" s="123">
        <v>6069</v>
      </c>
      <c r="D41" s="124">
        <v>-7500</v>
      </c>
      <c r="E41" s="146"/>
      <c r="F41" s="147">
        <v>0</v>
      </c>
      <c r="G41" s="1">
        <f>SUM(D24:D41)</f>
        <v>-1879619</v>
      </c>
      <c r="H41" s="1">
        <f>SUM(D40:D41)</f>
        <v>-50000</v>
      </c>
    </row>
    <row r="42" spans="1:8" ht="16.5" customHeight="1">
      <c r="A42" s="187" t="s">
        <v>74</v>
      </c>
      <c r="B42" s="190">
        <v>75095</v>
      </c>
      <c r="C42" s="121">
        <v>4170</v>
      </c>
      <c r="D42" s="122">
        <v>-10000</v>
      </c>
      <c r="E42" s="121"/>
      <c r="F42" s="122">
        <v>0</v>
      </c>
    </row>
    <row r="43" spans="1:8" ht="16.5" customHeight="1">
      <c r="A43" s="188"/>
      <c r="B43" s="191"/>
      <c r="C43" s="128">
        <v>4218</v>
      </c>
      <c r="D43" s="129">
        <v>-855</v>
      </c>
      <c r="E43" s="130"/>
      <c r="F43" s="129">
        <v>0</v>
      </c>
    </row>
    <row r="44" spans="1:8" ht="16.5" customHeight="1">
      <c r="A44" s="188"/>
      <c r="B44" s="191"/>
      <c r="C44" s="126">
        <v>4219</v>
      </c>
      <c r="D44" s="127">
        <v>-151</v>
      </c>
      <c r="E44" s="126"/>
      <c r="F44" s="127">
        <v>0</v>
      </c>
    </row>
    <row r="45" spans="1:8" ht="16.5" customHeight="1">
      <c r="A45" s="188"/>
      <c r="B45" s="191"/>
      <c r="C45" s="128">
        <v>4300</v>
      </c>
      <c r="D45" s="129">
        <v>-30000</v>
      </c>
      <c r="E45" s="130"/>
      <c r="F45" s="129">
        <v>0</v>
      </c>
    </row>
    <row r="46" spans="1:8" ht="16.5" customHeight="1">
      <c r="A46" s="188"/>
      <c r="B46" s="191"/>
      <c r="C46" s="128">
        <v>4308</v>
      </c>
      <c r="D46" s="129">
        <v>-32266</v>
      </c>
      <c r="E46" s="130"/>
      <c r="F46" s="129">
        <v>0</v>
      </c>
    </row>
    <row r="47" spans="1:8" ht="16.5" customHeight="1">
      <c r="A47" s="188"/>
      <c r="B47" s="191"/>
      <c r="C47" s="126">
        <v>4309</v>
      </c>
      <c r="D47" s="127">
        <f>-5273-5694</f>
        <v>-10967</v>
      </c>
      <c r="E47" s="126"/>
      <c r="F47" s="127">
        <v>0</v>
      </c>
    </row>
    <row r="48" spans="1:8" ht="16.5" customHeight="1">
      <c r="A48" s="188"/>
      <c r="B48" s="191"/>
      <c r="C48" s="128">
        <v>4390</v>
      </c>
      <c r="D48" s="129">
        <v>-10000</v>
      </c>
      <c r="E48" s="130"/>
      <c r="F48" s="129">
        <v>0</v>
      </c>
    </row>
    <row r="49" spans="1:9" ht="16.5" customHeight="1">
      <c r="A49" s="188"/>
      <c r="B49" s="191"/>
      <c r="C49" s="128">
        <v>6058</v>
      </c>
      <c r="D49" s="129">
        <f>-1196709-9815521</f>
        <v>-11012230</v>
      </c>
      <c r="E49" s="130"/>
      <c r="F49" s="129">
        <v>0</v>
      </c>
    </row>
    <row r="50" spans="1:9" ht="16.5" customHeight="1">
      <c r="A50" s="188"/>
      <c r="B50" s="191"/>
      <c r="C50" s="126">
        <v>6059</v>
      </c>
      <c r="D50" s="127">
        <f>-225381-211183-1732150</f>
        <v>-2168714</v>
      </c>
      <c r="E50" s="126"/>
      <c r="F50" s="127">
        <v>0</v>
      </c>
    </row>
    <row r="51" spans="1:9" ht="16.5" customHeight="1">
      <c r="A51" s="188"/>
      <c r="B51" s="191"/>
      <c r="C51" s="128">
        <v>6208</v>
      </c>
      <c r="D51" s="129">
        <v>-527449</v>
      </c>
      <c r="E51" s="130"/>
      <c r="F51" s="129">
        <v>0</v>
      </c>
      <c r="G51" s="1">
        <f>SUM(D43,D44,D46,D47)</f>
        <v>-44239</v>
      </c>
    </row>
    <row r="52" spans="1:9" ht="16.5" customHeight="1">
      <c r="A52" s="188"/>
      <c r="B52" s="191"/>
      <c r="C52" s="128">
        <v>6209</v>
      </c>
      <c r="D52" s="129">
        <v>-93079</v>
      </c>
      <c r="E52" s="130"/>
      <c r="F52" s="129">
        <v>0</v>
      </c>
      <c r="G52" s="1">
        <f>SUM(D42:D53)</f>
        <v>-14195479</v>
      </c>
      <c r="H52" s="1">
        <f>SUM(D42:D48)</f>
        <v>-94239</v>
      </c>
    </row>
    <row r="53" spans="1:9" ht="16.5" customHeight="1" thickBot="1">
      <c r="A53" s="188"/>
      <c r="B53" s="192"/>
      <c r="C53" s="146">
        <v>6259</v>
      </c>
      <c r="D53" s="147">
        <v>-299768</v>
      </c>
      <c r="E53" s="146"/>
      <c r="F53" s="147">
        <v>0</v>
      </c>
      <c r="G53" s="1">
        <f>SUM(D24:D53)</f>
        <v>-16075098</v>
      </c>
      <c r="H53" s="1">
        <f>SUM(D49:D53)</f>
        <v>-14101240</v>
      </c>
      <c r="I53" s="1">
        <f>SUM(D24:D53)</f>
        <v>-16075098</v>
      </c>
    </row>
    <row r="54" spans="1:9" ht="15.75" customHeight="1">
      <c r="A54" s="187" t="s">
        <v>79</v>
      </c>
      <c r="B54" s="191">
        <v>75421</v>
      </c>
      <c r="C54" s="126">
        <v>2820</v>
      </c>
      <c r="D54" s="127">
        <v>-500000</v>
      </c>
      <c r="E54" s="126"/>
      <c r="F54" s="127">
        <v>0</v>
      </c>
    </row>
    <row r="55" spans="1:9" ht="15.75" customHeight="1">
      <c r="A55" s="188"/>
      <c r="B55" s="191"/>
      <c r="C55" s="128">
        <v>4370</v>
      </c>
      <c r="D55" s="129">
        <f>-200000-220000-30000</f>
        <v>-450000</v>
      </c>
      <c r="E55" s="130"/>
      <c r="F55" s="129">
        <v>0</v>
      </c>
    </row>
    <row r="56" spans="1:9" ht="15.75" customHeight="1" thickBot="1">
      <c r="A56" s="189"/>
      <c r="B56" s="192"/>
      <c r="C56" s="126">
        <v>6230</v>
      </c>
      <c r="D56" s="127">
        <v>-500000</v>
      </c>
      <c r="E56" s="126"/>
      <c r="F56" s="127">
        <v>0</v>
      </c>
      <c r="G56" s="1">
        <f>SUM(D54:D56)</f>
        <v>-1450000</v>
      </c>
    </row>
    <row r="57" spans="1:9" ht="15.75" customHeight="1" thickBot="1">
      <c r="A57" s="12" t="s">
        <v>81</v>
      </c>
      <c r="B57" s="72">
        <v>75704</v>
      </c>
      <c r="C57" s="74">
        <v>8030</v>
      </c>
      <c r="D57" s="75">
        <v>-4413265</v>
      </c>
      <c r="E57" s="74"/>
      <c r="F57" s="75">
        <v>0</v>
      </c>
    </row>
    <row r="58" spans="1:9" ht="15.75" customHeight="1">
      <c r="A58" s="187" t="s">
        <v>41</v>
      </c>
      <c r="B58" s="190">
        <v>75818</v>
      </c>
      <c r="C58" s="121">
        <v>4810</v>
      </c>
      <c r="D58" s="122">
        <f>-1000000-3500000-3950000</f>
        <v>-8450000</v>
      </c>
      <c r="E58" s="121"/>
      <c r="F58" s="122">
        <v>0</v>
      </c>
    </row>
    <row r="59" spans="1:9" ht="15.75" customHeight="1" thickBot="1">
      <c r="A59" s="189"/>
      <c r="B59" s="192"/>
      <c r="C59" s="123">
        <v>6800</v>
      </c>
      <c r="D59" s="124">
        <f>-6399276-6999900-8401635+5784367-1000000-5668+226069</f>
        <v>-16796043</v>
      </c>
      <c r="E59" s="125"/>
      <c r="F59" s="124">
        <v>0</v>
      </c>
      <c r="G59" s="1">
        <f>SUM(D58:D59)</f>
        <v>-25246043</v>
      </c>
    </row>
    <row r="60" spans="1:9" ht="15.75" customHeight="1">
      <c r="A60" s="187" t="s">
        <v>76</v>
      </c>
      <c r="B60" s="190">
        <v>80195</v>
      </c>
      <c r="C60" s="121">
        <v>2009</v>
      </c>
      <c r="D60" s="122">
        <v>-15458</v>
      </c>
      <c r="E60" s="121"/>
      <c r="F60" s="122">
        <v>0</v>
      </c>
    </row>
    <row r="61" spans="1:9" ht="16.5" customHeight="1" thickBot="1">
      <c r="A61" s="189"/>
      <c r="B61" s="192"/>
      <c r="C61" s="123">
        <v>2059</v>
      </c>
      <c r="D61" s="124">
        <v>-11591</v>
      </c>
      <c r="E61" s="125"/>
      <c r="F61" s="124">
        <v>0</v>
      </c>
      <c r="G61" s="1">
        <f>SUM(D60:D61)</f>
        <v>-27049</v>
      </c>
    </row>
    <row r="62" spans="1:9" ht="16.5" thickBot="1">
      <c r="A62" s="12" t="s">
        <v>72</v>
      </c>
      <c r="B62" s="72">
        <v>85111</v>
      </c>
      <c r="C62" s="121">
        <v>6209</v>
      </c>
      <c r="D62" s="122">
        <v>-2342112</v>
      </c>
      <c r="E62" s="121"/>
      <c r="F62" s="122">
        <v>0</v>
      </c>
    </row>
    <row r="63" spans="1:9" ht="16.5" customHeight="1">
      <c r="A63" s="187" t="s">
        <v>73</v>
      </c>
      <c r="B63" s="190">
        <v>85231</v>
      </c>
      <c r="C63" s="121">
        <v>4017</v>
      </c>
      <c r="D63" s="122">
        <v>-137374</v>
      </c>
      <c r="E63" s="121"/>
      <c r="F63" s="122">
        <v>0</v>
      </c>
    </row>
    <row r="64" spans="1:9" ht="15" customHeight="1">
      <c r="A64" s="188"/>
      <c r="B64" s="191"/>
      <c r="C64" s="128">
        <v>4019</v>
      </c>
      <c r="D64" s="129">
        <v>-24244</v>
      </c>
      <c r="E64" s="130"/>
      <c r="F64" s="129">
        <v>0</v>
      </c>
    </row>
    <row r="65" spans="1:7" ht="15" customHeight="1">
      <c r="A65" s="188"/>
      <c r="B65" s="191"/>
      <c r="C65" s="126">
        <v>4117</v>
      </c>
      <c r="D65" s="127">
        <v>-23615</v>
      </c>
      <c r="E65" s="126"/>
      <c r="F65" s="127">
        <v>0</v>
      </c>
    </row>
    <row r="66" spans="1:7" ht="15" customHeight="1">
      <c r="A66" s="188"/>
      <c r="B66" s="191"/>
      <c r="C66" s="128">
        <v>4119</v>
      </c>
      <c r="D66" s="129">
        <v>-4167</v>
      </c>
      <c r="E66" s="130"/>
      <c r="F66" s="129">
        <v>0</v>
      </c>
    </row>
    <row r="67" spans="1:7" ht="15" customHeight="1">
      <c r="A67" s="188"/>
      <c r="B67" s="191"/>
      <c r="C67" s="126">
        <v>4127</v>
      </c>
      <c r="D67" s="127">
        <v>-3365</v>
      </c>
      <c r="E67" s="126"/>
      <c r="F67" s="127">
        <v>0</v>
      </c>
    </row>
    <row r="68" spans="1:7" ht="15" customHeight="1">
      <c r="A68" s="188"/>
      <c r="B68" s="191"/>
      <c r="C68" s="128">
        <v>4129</v>
      </c>
      <c r="D68" s="129">
        <v>-594</v>
      </c>
      <c r="E68" s="130"/>
      <c r="F68" s="129">
        <v>0</v>
      </c>
    </row>
    <row r="69" spans="1:7" ht="15" customHeight="1">
      <c r="A69" s="188"/>
      <c r="B69" s="191"/>
      <c r="C69" s="126">
        <v>4217</v>
      </c>
      <c r="D69" s="127">
        <v>-205275</v>
      </c>
      <c r="E69" s="126"/>
      <c r="F69" s="127">
        <v>0</v>
      </c>
    </row>
    <row r="70" spans="1:7" ht="15" customHeight="1">
      <c r="A70" s="188"/>
      <c r="B70" s="191"/>
      <c r="C70" s="128">
        <v>4219</v>
      </c>
      <c r="D70" s="129">
        <v>-36225</v>
      </c>
      <c r="E70" s="130"/>
      <c r="F70" s="129">
        <v>0</v>
      </c>
    </row>
    <row r="71" spans="1:7" ht="15" customHeight="1">
      <c r="A71" s="188"/>
      <c r="B71" s="191"/>
      <c r="C71" s="134">
        <v>4307</v>
      </c>
      <c r="D71" s="135">
        <v>-6198124</v>
      </c>
      <c r="E71" s="136"/>
      <c r="F71" s="82">
        <v>0</v>
      </c>
    </row>
    <row r="72" spans="1:7" ht="15" customHeight="1">
      <c r="A72" s="188"/>
      <c r="B72" s="191"/>
      <c r="C72" s="140">
        <v>4309</v>
      </c>
      <c r="D72" s="141">
        <v>-1093786</v>
      </c>
      <c r="E72" s="142"/>
      <c r="F72" s="111">
        <v>0</v>
      </c>
    </row>
    <row r="73" spans="1:7" ht="15" customHeight="1">
      <c r="A73" s="188"/>
      <c r="B73" s="191"/>
      <c r="C73" s="137">
        <v>4417</v>
      </c>
      <c r="D73" s="138">
        <v>-1700</v>
      </c>
      <c r="E73" s="136"/>
      <c r="F73" s="82">
        <v>0</v>
      </c>
    </row>
    <row r="74" spans="1:7" ht="15" customHeight="1">
      <c r="A74" s="188"/>
      <c r="B74" s="191"/>
      <c r="C74" s="140">
        <v>4419</v>
      </c>
      <c r="D74" s="141">
        <v>-300</v>
      </c>
      <c r="E74" s="142"/>
      <c r="F74" s="111">
        <v>0</v>
      </c>
    </row>
    <row r="75" spans="1:7" ht="15" customHeight="1">
      <c r="A75" s="188"/>
      <c r="B75" s="191"/>
      <c r="C75" s="137">
        <v>4717</v>
      </c>
      <c r="D75" s="138">
        <v>-2523</v>
      </c>
      <c r="E75" s="136"/>
      <c r="F75" s="82">
        <v>0</v>
      </c>
    </row>
    <row r="76" spans="1:7" ht="15" customHeight="1">
      <c r="A76" s="188"/>
      <c r="B76" s="191"/>
      <c r="C76" s="140">
        <v>4719</v>
      </c>
      <c r="D76" s="141">
        <v>-445</v>
      </c>
      <c r="E76" s="142"/>
      <c r="F76" s="111">
        <v>0</v>
      </c>
      <c r="G76" s="1">
        <f>SUM(D63,D65,D67,D69,D71,D73,D75)</f>
        <v>-6571976</v>
      </c>
    </row>
    <row r="77" spans="1:7" ht="15" customHeight="1">
      <c r="A77" s="188"/>
      <c r="B77" s="191"/>
      <c r="C77" s="137">
        <v>6057</v>
      </c>
      <c r="D77" s="138">
        <v>-170000</v>
      </c>
      <c r="E77" s="136"/>
      <c r="F77" s="82">
        <v>0</v>
      </c>
      <c r="G77" s="1">
        <f>SUM(D64,D66,D68,D70,D72,D74,D76)</f>
        <v>-1159761</v>
      </c>
    </row>
    <row r="78" spans="1:7" ht="15.75" customHeight="1" thickBot="1">
      <c r="A78" s="188"/>
      <c r="B78" s="192"/>
      <c r="C78" s="143">
        <v>6059</v>
      </c>
      <c r="D78" s="144">
        <v>-30000</v>
      </c>
      <c r="E78" s="145"/>
      <c r="F78" s="109">
        <v>0</v>
      </c>
      <c r="G78" s="1">
        <f>SUM(D63:D78)</f>
        <v>-7931737</v>
      </c>
    </row>
    <row r="79" spans="1:7" ht="15">
      <c r="A79" s="188"/>
      <c r="B79" s="190">
        <v>85295</v>
      </c>
      <c r="C79" s="137">
        <v>2009</v>
      </c>
      <c r="D79" s="138">
        <v>-163147</v>
      </c>
      <c r="E79" s="136"/>
      <c r="F79" s="82">
        <v>0</v>
      </c>
      <c r="G79" s="1"/>
    </row>
    <row r="80" spans="1:7" ht="15">
      <c r="A80" s="188"/>
      <c r="B80" s="191"/>
      <c r="C80" s="140">
        <v>2059</v>
      </c>
      <c r="D80" s="141">
        <v>-32199</v>
      </c>
      <c r="E80" s="142"/>
      <c r="F80" s="111">
        <v>0</v>
      </c>
      <c r="G80" s="1"/>
    </row>
    <row r="81" spans="1:8" ht="15">
      <c r="A81" s="188"/>
      <c r="B81" s="191"/>
      <c r="C81" s="140">
        <v>6209</v>
      </c>
      <c r="D81" s="141">
        <v>-39042</v>
      </c>
      <c r="E81" s="142"/>
      <c r="F81" s="111">
        <v>0</v>
      </c>
      <c r="G81" s="1">
        <f>SUM(D79:D82)</f>
        <v>-254931</v>
      </c>
      <c r="H81" s="1">
        <f>SUM(D79:D80)</f>
        <v>-195346</v>
      </c>
    </row>
    <row r="82" spans="1:8" ht="15.75" thickBot="1">
      <c r="A82" s="189"/>
      <c r="B82" s="192"/>
      <c r="C82" s="148">
        <v>6259</v>
      </c>
      <c r="D82" s="139">
        <v>-20543</v>
      </c>
      <c r="E82" s="149"/>
      <c r="F82" s="110">
        <v>0</v>
      </c>
      <c r="G82" s="1">
        <f>SUM(D63:D82)</f>
        <v>-8186668</v>
      </c>
    </row>
    <row r="83" spans="1:8" ht="15" customHeight="1">
      <c r="A83" s="187" t="s">
        <v>77</v>
      </c>
      <c r="B83" s="190">
        <v>85332</v>
      </c>
      <c r="C83" s="137">
        <v>4018</v>
      </c>
      <c r="D83" s="138">
        <v>-680000</v>
      </c>
      <c r="E83" s="136"/>
      <c r="F83" s="82">
        <v>0</v>
      </c>
      <c r="G83" s="1"/>
    </row>
    <row r="84" spans="1:8" ht="15.75" customHeight="1">
      <c r="A84" s="188"/>
      <c r="B84" s="191"/>
      <c r="C84" s="140">
        <v>4019</v>
      </c>
      <c r="D84" s="141">
        <v>-120000</v>
      </c>
      <c r="E84" s="142"/>
      <c r="F84" s="111">
        <v>0</v>
      </c>
      <c r="G84" s="1"/>
    </row>
    <row r="85" spans="1:8" ht="15" customHeight="1">
      <c r="A85" s="188"/>
      <c r="B85" s="191"/>
      <c r="C85" s="137">
        <v>4118</v>
      </c>
      <c r="D85" s="138">
        <v>-136000</v>
      </c>
      <c r="E85" s="136"/>
      <c r="F85" s="82">
        <v>0</v>
      </c>
      <c r="G85" s="1"/>
    </row>
    <row r="86" spans="1:8" ht="15.75" customHeight="1">
      <c r="A86" s="188"/>
      <c r="B86" s="191"/>
      <c r="C86" s="140">
        <v>4119</v>
      </c>
      <c r="D86" s="141">
        <v>-24000</v>
      </c>
      <c r="E86" s="142"/>
      <c r="F86" s="111">
        <v>0</v>
      </c>
      <c r="G86" s="1"/>
    </row>
    <row r="87" spans="1:8" ht="15.75" customHeight="1">
      <c r="A87" s="188"/>
      <c r="B87" s="191"/>
      <c r="C87" s="137">
        <v>4128</v>
      </c>
      <c r="D87" s="138">
        <v>-30600</v>
      </c>
      <c r="E87" s="136"/>
      <c r="F87" s="82">
        <v>0</v>
      </c>
      <c r="G87" s="1"/>
    </row>
    <row r="88" spans="1:8" ht="15.75" customHeight="1">
      <c r="A88" s="188"/>
      <c r="B88" s="191"/>
      <c r="C88" s="140">
        <v>4129</v>
      </c>
      <c r="D88" s="141">
        <v>-5400</v>
      </c>
      <c r="E88" s="142"/>
      <c r="F88" s="111">
        <v>0</v>
      </c>
      <c r="G88" s="1"/>
    </row>
    <row r="89" spans="1:8" ht="15.75" customHeight="1">
      <c r="A89" s="188"/>
      <c r="B89" s="191"/>
      <c r="C89" s="137">
        <v>4718</v>
      </c>
      <c r="D89" s="138">
        <v>-3400</v>
      </c>
      <c r="E89" s="136"/>
      <c r="F89" s="82">
        <v>0</v>
      </c>
      <c r="G89" s="1"/>
    </row>
    <row r="90" spans="1:8" ht="16.5" customHeight="1" thickBot="1">
      <c r="A90" s="188"/>
      <c r="B90" s="192"/>
      <c r="C90" s="143">
        <v>4719</v>
      </c>
      <c r="D90" s="144">
        <v>-600</v>
      </c>
      <c r="E90" s="145"/>
      <c r="F90" s="109">
        <v>0</v>
      </c>
      <c r="G90" s="1">
        <f>SUM(D83:D90)</f>
        <v>-1000000</v>
      </c>
    </row>
    <row r="91" spans="1:8" ht="16.5" customHeight="1">
      <c r="A91" s="188"/>
      <c r="B91" s="191">
        <v>85395</v>
      </c>
      <c r="C91" s="137">
        <v>2009</v>
      </c>
      <c r="D91" s="138">
        <v>-525894</v>
      </c>
      <c r="E91" s="136"/>
      <c r="F91" s="82">
        <v>0</v>
      </c>
      <c r="G91" s="1">
        <f>SUM(D91:D92)</f>
        <v>-533028</v>
      </c>
    </row>
    <row r="92" spans="1:8" ht="15.75" customHeight="1" thickBot="1">
      <c r="A92" s="189"/>
      <c r="B92" s="192"/>
      <c r="C92" s="143">
        <v>2059</v>
      </c>
      <c r="D92" s="144">
        <v>-7134</v>
      </c>
      <c r="E92" s="145"/>
      <c r="F92" s="109">
        <v>0</v>
      </c>
      <c r="G92" s="1">
        <f>SUM(D83:D92)</f>
        <v>-1533028</v>
      </c>
    </row>
    <row r="93" spans="1:8" ht="16.5" thickBot="1">
      <c r="A93" s="187" t="s">
        <v>46</v>
      </c>
      <c r="B93" s="150">
        <v>92109</v>
      </c>
      <c r="C93" s="137">
        <v>6229</v>
      </c>
      <c r="D93" s="138">
        <v>-250000</v>
      </c>
      <c r="E93" s="136">
        <v>6220</v>
      </c>
      <c r="F93" s="82">
        <v>250000</v>
      </c>
      <c r="G93" s="1"/>
    </row>
    <row r="94" spans="1:8" ht="16.5" thickBot="1">
      <c r="A94" s="188"/>
      <c r="B94" s="151" t="s">
        <v>80</v>
      </c>
      <c r="C94" s="133">
        <v>6220</v>
      </c>
      <c r="D94" s="131">
        <v>-506000</v>
      </c>
      <c r="E94" s="132">
        <v>2480</v>
      </c>
      <c r="F94" s="100">
        <v>42000</v>
      </c>
    </row>
    <row r="95" spans="1:8" ht="15">
      <c r="A95" s="188"/>
      <c r="B95" s="193" t="s">
        <v>47</v>
      </c>
      <c r="C95" s="56">
        <v>2800</v>
      </c>
      <c r="D95" s="153">
        <v>-21445</v>
      </c>
      <c r="E95" s="61"/>
      <c r="F95" s="154">
        <v>0</v>
      </c>
    </row>
    <row r="96" spans="1:8" ht="15.75" thickBot="1">
      <c r="A96" s="189"/>
      <c r="B96" s="194"/>
      <c r="C96" s="143">
        <v>6220</v>
      </c>
      <c r="D96" s="144">
        <v>-38000</v>
      </c>
      <c r="E96" s="145"/>
      <c r="F96" s="109">
        <v>0</v>
      </c>
      <c r="G96" s="1">
        <f>SUM(D93:D96)</f>
        <v>-815445</v>
      </c>
    </row>
    <row r="97" spans="1:9" ht="21" customHeight="1" thickBot="1">
      <c r="A97" s="166" t="s">
        <v>3</v>
      </c>
      <c r="B97" s="167"/>
      <c r="C97" s="67"/>
      <c r="D97" s="11">
        <f>SUM(D8:D96)</f>
        <v>-151660117</v>
      </c>
      <c r="E97" s="62"/>
      <c r="F97" s="10">
        <f>SUM(F8:F96)</f>
        <v>2236284</v>
      </c>
      <c r="G97" s="1">
        <f>SUM(D97:F97)</f>
        <v>-149423833</v>
      </c>
      <c r="I97" s="4"/>
    </row>
    <row r="98" spans="1:9" ht="19.5" customHeight="1" thickBot="1">
      <c r="A98" s="168" t="s">
        <v>2</v>
      </c>
      <c r="B98" s="169"/>
      <c r="C98" s="68"/>
      <c r="D98" s="58"/>
      <c r="E98" s="63"/>
      <c r="F98" s="58"/>
      <c r="G98" s="1"/>
      <c r="I98" s="4"/>
    </row>
    <row r="99" spans="1:9" ht="19.5" customHeight="1" thickBot="1">
      <c r="A99" s="170" t="s">
        <v>10</v>
      </c>
      <c r="B99" s="170"/>
      <c r="C99" s="69"/>
      <c r="D99" s="66">
        <f>SUM(D8,D9,D10,D24:D37,D42:D48,D54:D55,D57,D58,D60:D61,D63:D76,D79:D80,D83:D90,D91:D92,D95)</f>
        <v>-32503454</v>
      </c>
      <c r="E99" s="64"/>
      <c r="F99" s="59">
        <f>SUM(F9,F94)</f>
        <v>732736</v>
      </c>
      <c r="G99" s="1"/>
      <c r="I99" s="4"/>
    </row>
    <row r="100" spans="1:9" ht="21.75" customHeight="1" thickBot="1">
      <c r="A100" s="171" t="s">
        <v>11</v>
      </c>
      <c r="B100" s="172"/>
      <c r="C100" s="70"/>
      <c r="D100" s="60">
        <f>SUM(D11,D12:D16,D17:D21,D22:D23,D38:D41,D49:D53,D56,D59,D62,D77:D78,D81:D82,D93,D94,D96)</f>
        <v>-119156663</v>
      </c>
      <c r="E100" s="65"/>
      <c r="F100" s="60">
        <f>SUM(F10,F12,F17,F93)</f>
        <v>1503548</v>
      </c>
      <c r="G100" s="1"/>
      <c r="H100" s="1"/>
    </row>
    <row r="101" spans="1:9" ht="15">
      <c r="B101" s="3"/>
      <c r="C101" s="8"/>
      <c r="D101" s="7">
        <f>SUM(D99:D100)</f>
        <v>-151660117</v>
      </c>
      <c r="E101" s="7"/>
      <c r="F101" s="7">
        <f>SUM(F99:F100)</f>
        <v>2236284</v>
      </c>
      <c r="G101" s="1">
        <f>D101+F101</f>
        <v>-149423833</v>
      </c>
      <c r="H101" s="1"/>
    </row>
    <row r="102" spans="1:9" ht="15">
      <c r="B102" s="2"/>
      <c r="C102" s="2"/>
      <c r="D102" s="7">
        <f>D97-D101</f>
        <v>0</v>
      </c>
      <c r="E102" s="7"/>
      <c r="F102" s="7">
        <f t="shared" ref="F102" si="0">F97-F101</f>
        <v>0</v>
      </c>
      <c r="H102" s="1"/>
    </row>
    <row r="103" spans="1:9" ht="15">
      <c r="C103" s="1"/>
      <c r="D103" s="7"/>
      <c r="E103" s="7"/>
      <c r="F103" s="7"/>
      <c r="G103" s="1"/>
    </row>
    <row r="104" spans="1:9">
      <c r="C104" s="6"/>
      <c r="D104" s="1"/>
      <c r="E104" s="1"/>
    </row>
    <row r="105" spans="1:9">
      <c r="C105" s="5"/>
      <c r="D105" s="5"/>
      <c r="E105" s="1"/>
    </row>
    <row r="106" spans="1:9" ht="198" customHeight="1">
      <c r="A106" s="173"/>
      <c r="B106" s="173"/>
      <c r="C106" s="173"/>
      <c r="D106" s="173"/>
      <c r="E106" s="173"/>
      <c r="F106" s="173"/>
    </row>
    <row r="107" spans="1:9">
      <c r="E107" s="1"/>
    </row>
    <row r="108" spans="1:9">
      <c r="C108" s="5"/>
    </row>
  </sheetData>
  <mergeCells count="37">
    <mergeCell ref="A1:F1"/>
    <mergeCell ref="A3:F3"/>
    <mergeCell ref="A4:F4"/>
    <mergeCell ref="A5:F5"/>
    <mergeCell ref="A6:A7"/>
    <mergeCell ref="B6:B7"/>
    <mergeCell ref="C6:D6"/>
    <mergeCell ref="E6:F6"/>
    <mergeCell ref="A9:A21"/>
    <mergeCell ref="B9:B11"/>
    <mergeCell ref="B12:B16"/>
    <mergeCell ref="B17:B21"/>
    <mergeCell ref="A22:A23"/>
    <mergeCell ref="B22:B23"/>
    <mergeCell ref="A24:A41"/>
    <mergeCell ref="B24:B41"/>
    <mergeCell ref="A42:A53"/>
    <mergeCell ref="B42:B53"/>
    <mergeCell ref="A54:A56"/>
    <mergeCell ref="B54:B56"/>
    <mergeCell ref="A58:A59"/>
    <mergeCell ref="B58:B59"/>
    <mergeCell ref="A60:A61"/>
    <mergeCell ref="B60:B61"/>
    <mergeCell ref="A63:A82"/>
    <mergeCell ref="B63:B78"/>
    <mergeCell ref="B79:B82"/>
    <mergeCell ref="A98:B98"/>
    <mergeCell ref="A99:B99"/>
    <mergeCell ref="A100:B100"/>
    <mergeCell ref="A106:F106"/>
    <mergeCell ref="A83:A92"/>
    <mergeCell ref="B83:B90"/>
    <mergeCell ref="B91:B92"/>
    <mergeCell ref="A93:A96"/>
    <mergeCell ref="B95:B96"/>
    <mergeCell ref="A97:B97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  <rowBreaks count="2" manualBreakCount="2">
    <brk id="41" max="5" man="1"/>
    <brk id="8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99" t="s">
        <v>12</v>
      </c>
      <c r="C1" s="199"/>
      <c r="D1" s="199"/>
    </row>
    <row r="2" spans="1:5" ht="63" customHeight="1" thickBot="1">
      <c r="A2" s="200" t="s">
        <v>13</v>
      </c>
      <c r="B2" s="200"/>
      <c r="C2" s="200"/>
      <c r="D2" s="200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95" t="s">
        <v>18</v>
      </c>
      <c r="B4" s="196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95" t="s">
        <v>21</v>
      </c>
      <c r="B7" s="196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95" t="s">
        <v>29</v>
      </c>
      <c r="B15" s="196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95" t="s">
        <v>31</v>
      </c>
      <c r="B17" s="196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95" t="s">
        <v>36</v>
      </c>
      <c r="B22" s="196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97" t="s">
        <v>38</v>
      </c>
      <c r="B24" s="198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 2 (2)</vt:lpstr>
      <vt:lpstr>Załącznik Nr 3</vt:lpstr>
      <vt:lpstr>'Załącznik  2 (2)'!Obszar_wydruku</vt:lpstr>
      <vt:lpstr>'Załącznik Nr 1'!Obszar_wydruku</vt:lpstr>
      <vt:lpstr>'Załącznik Nr 3'!Obszar_wydruku</vt:lpstr>
      <vt:lpstr>'Załącznik  2 (2)'!Tytuły_wydruku</vt:lpstr>
      <vt:lpstr>'Załącznik Nr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Kiełbasa Iwona</cp:lastModifiedBy>
  <cp:lastPrinted>2022-12-19T08:25:49Z</cp:lastPrinted>
  <dcterms:created xsi:type="dcterms:W3CDTF">2013-02-21T12:03:23Z</dcterms:created>
  <dcterms:modified xsi:type="dcterms:W3CDTF">2023-01-02T08:11:26Z</dcterms:modified>
</cp:coreProperties>
</file>