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firstSheet="4" activeTab="12"/>
  </bookViews>
  <sheets>
    <sheet name="Tabela Nr 1" sheetId="1" r:id="rId1"/>
    <sheet name="Tabela Nr 2" sheetId="2" r:id="rId2"/>
    <sheet name="Zał Nr 1" sheetId="3" r:id="rId3"/>
    <sheet name="Zał Nr 2" sheetId="4" r:id="rId4"/>
    <sheet name="Zał Nr 3" sheetId="5" r:id="rId5"/>
    <sheet name="Zał Nr 4" sheetId="6" r:id="rId6"/>
    <sheet name="Zał Nr 5" sheetId="7" r:id="rId7"/>
    <sheet name="Zał Nr 6" sheetId="8" r:id="rId8"/>
    <sheet name="Zał Nr 7" sheetId="9" r:id="rId9"/>
    <sheet name="Zał Nr 8 doch" sheetId="10" r:id="rId10"/>
    <sheet name="Zał Nr 8 wyd" sheetId="11" r:id="rId11"/>
    <sheet name="Zał Nr 9" sheetId="12" r:id="rId12"/>
    <sheet name="Zał Nr 10" sheetId="13" r:id="rId13"/>
    <sheet name="Arkusz1" sheetId="14" r:id="rId14"/>
    <sheet name="Arkusz2" sheetId="15" r:id="rId15"/>
    <sheet name="Arkusz3" sheetId="16" r:id="rId16"/>
    <sheet name="Arkusz4" sheetId="17" r:id="rId17"/>
  </sheets>
  <definedNames>
    <definedName name="_xlnm.Print_Area" localSheetId="0">'Tabela Nr 1'!$A$1:$D$250</definedName>
    <definedName name="_xlnm.Print_Area" localSheetId="1">'Tabela Nr 2'!$A$1:$Q$166</definedName>
    <definedName name="_xlnm.Print_Area" localSheetId="2">'Zał Nr 1'!$A$1:$E$56</definedName>
    <definedName name="_xlnm.Print_Area" localSheetId="12">'Zał Nr 10'!$A$1:$F$32</definedName>
    <definedName name="_xlnm.Print_Area" localSheetId="3">'Zał Nr 2'!$A$1:$F$22</definedName>
    <definedName name="_xlnm.Print_Area" localSheetId="4">'Zał Nr 3'!$A$1:$E$16</definedName>
    <definedName name="_xlnm.Print_Area" localSheetId="5">'Zał Nr 4'!$A$1:$E$7</definedName>
    <definedName name="_xlnm.Print_Area" localSheetId="6">'Zał Nr 5'!$A$1:$H$18</definedName>
    <definedName name="_xlnm.Print_Area" localSheetId="7">'Zał Nr 6'!$A$1:$H$11</definedName>
    <definedName name="_xlnm.Print_Area" localSheetId="8">'Zał Nr 7'!$A$1:$J$18</definedName>
    <definedName name="_xlnm.Print_Area" localSheetId="9">'Zał Nr 8 doch'!$A$1:$E$57</definedName>
    <definedName name="_xlnm.Print_Area" localSheetId="10">'Zał Nr 8 wyd'!$A$1:$K$30</definedName>
    <definedName name="_xlnm.Print_Area" localSheetId="11">'Zał Nr 9'!$A$1:$G$11</definedName>
    <definedName name="_xlnm.Print_Titles" localSheetId="0">'Tabela Nr 1'!$6:$8</definedName>
    <definedName name="_xlnm.Print_Titles" localSheetId="1">'Tabela Nr 2'!$4:$7</definedName>
  </definedNames>
  <calcPr fullCalcOnLoad="1"/>
</workbook>
</file>

<file path=xl/sharedStrings.xml><?xml version="1.0" encoding="utf-8"?>
<sst xmlns="http://schemas.openxmlformats.org/spreadsheetml/2006/main" count="848" uniqueCount="491">
  <si>
    <t>6.</t>
  </si>
  <si>
    <t>5.</t>
  </si>
  <si>
    <t>4.</t>
  </si>
  <si>
    <t>2.</t>
  </si>
  <si>
    <t>1.</t>
  </si>
  <si>
    <t>w złotych</t>
  </si>
  <si>
    <t>Dział</t>
  </si>
  <si>
    <t>010</t>
  </si>
  <si>
    <t>ROLNICTWO I ŁOWIECTWO</t>
  </si>
  <si>
    <t>01005</t>
  </si>
  <si>
    <t>01006</t>
  </si>
  <si>
    <t>01008</t>
  </si>
  <si>
    <t>Melioracje wodne</t>
  </si>
  <si>
    <t>01041</t>
  </si>
  <si>
    <t>01078</t>
  </si>
  <si>
    <t>Usuwanie skutków klęsk żywiołowych</t>
  </si>
  <si>
    <t>050</t>
  </si>
  <si>
    <t>RYBOŁÓWSTWO I RYBACTWO</t>
  </si>
  <si>
    <t>05011</t>
  </si>
  <si>
    <t>TRANSPORT I ŁĄCZNOŚĆ</t>
  </si>
  <si>
    <t>Krajowe pasażerskie przewozy autobusowe</t>
  </si>
  <si>
    <t>DZIAŁALNOŚĆ USŁUGOWA</t>
  </si>
  <si>
    <t>Ośrodki dokumentacji geodezyjnej i kartograficznej</t>
  </si>
  <si>
    <t>Prace geodezyjne i kartograficzne (nieinwestycyjne)</t>
  </si>
  <si>
    <t>Pozostała działalność</t>
  </si>
  <si>
    <t>ADMINISTRACJA PUBLICZNA</t>
  </si>
  <si>
    <t>Urzędy wojewódzkie</t>
  </si>
  <si>
    <t>Komisje egzaminacyjne</t>
  </si>
  <si>
    <t>Promocja jednostek samorządu terytorialnego</t>
  </si>
  <si>
    <t>OCHRONA ZDROWIA</t>
  </si>
  <si>
    <t>Ratownictwo medyczne</t>
  </si>
  <si>
    <t>Składki na ubezpieczenie zdrowotne oraz świadczenia dla osób nieobjętych obowiązkiem ubezpieczenia zdrowotnego</t>
  </si>
  <si>
    <t>POMOC SPOŁECZNA</t>
  </si>
  <si>
    <t>Świadczenia rodzinne, świadczenie z funduszu alimentacyjnego oraz składki na ubezpieczenia emerytalne i rentowe z ubezpieczenia społecznego</t>
  </si>
  <si>
    <t>POZOSTAŁE ZADANIA W ZAKRESIE POLITYKI SPOŁECZNEJ</t>
  </si>
  <si>
    <t>KULTURA I OCHRONA DZIEDZICTWA NARODOWEGO</t>
  </si>
  <si>
    <t>DOCHODY OGÓŁEM</t>
  </si>
  <si>
    <t>bieżące</t>
  </si>
  <si>
    <t>SZCZEGÓŁOWY PODZIAŁ WYDATKÓW</t>
  </si>
  <si>
    <t>Rozdział</t>
  </si>
  <si>
    <t>Wydatki
ogółem</t>
  </si>
  <si>
    <t>z tego:</t>
  </si>
  <si>
    <t>Wydatki
bieżące</t>
  </si>
  <si>
    <t>w tym:</t>
  </si>
  <si>
    <t>Wydatki
majątkowe</t>
  </si>
  <si>
    <t>Wydatki
jednostek
budżetowych</t>
  </si>
  <si>
    <t>w tym na:</t>
  </si>
  <si>
    <t>Dotacje na
zadania
bieżące</t>
  </si>
  <si>
    <t>Świadczenia
na rzecz osób fizycznych</t>
  </si>
  <si>
    <t>Wydatki na programy finansowane
z udziałem środków UE
i źródeł zagranicznych</t>
  </si>
  <si>
    <t>Wypłaty z tytułu
poręczeń i gwarancji</t>
  </si>
  <si>
    <t>Obsługa
długu JST</t>
  </si>
  <si>
    <t>Inwestycje
i zakupy
inwestycyjne</t>
  </si>
  <si>
    <t>Zakup i
objęcie
akcji i
udziałów</t>
  </si>
  <si>
    <t>Wniesienie
wkładów do
spółek prawa
handlowego</t>
  </si>
  <si>
    <t>wynagrodzenia
i składki od
nich naliczane</t>
  </si>
  <si>
    <t>wydatki
związane
z realizacją
ich 
statutowych
zadań</t>
  </si>
  <si>
    <t>programy finansowane
z udziałem środków UE oraz źródeł zagranicznych</t>
  </si>
  <si>
    <t>01009</t>
  </si>
  <si>
    <t>01095</t>
  </si>
  <si>
    <t>150</t>
  </si>
  <si>
    <t>15095</t>
  </si>
  <si>
    <t>600</t>
  </si>
  <si>
    <t>60001</t>
  </si>
  <si>
    <t>60003</t>
  </si>
  <si>
    <t>60004</t>
  </si>
  <si>
    <t>60013</t>
  </si>
  <si>
    <t>GG</t>
  </si>
  <si>
    <t>60095</t>
  </si>
  <si>
    <t>630</t>
  </si>
  <si>
    <t>63003</t>
  </si>
  <si>
    <t>700</t>
  </si>
  <si>
    <t>70005</t>
  </si>
  <si>
    <t>710</t>
  </si>
  <si>
    <t>71003</t>
  </si>
  <si>
    <t>71012</t>
  </si>
  <si>
    <t>71013</t>
  </si>
  <si>
    <t>71095</t>
  </si>
  <si>
    <t>720</t>
  </si>
  <si>
    <t>72095</t>
  </si>
  <si>
    <t>730</t>
  </si>
  <si>
    <t>73095</t>
  </si>
  <si>
    <t>750</t>
  </si>
  <si>
    <t>75011</t>
  </si>
  <si>
    <t>RR</t>
  </si>
  <si>
    <t>OR</t>
  </si>
  <si>
    <t>75017</t>
  </si>
  <si>
    <t>75018</t>
  </si>
  <si>
    <t>PI</t>
  </si>
  <si>
    <t>WP</t>
  </si>
  <si>
    <t>75046</t>
  </si>
  <si>
    <t>75071</t>
  </si>
  <si>
    <t>75075</t>
  </si>
  <si>
    <t>GM</t>
  </si>
  <si>
    <t>RŚ</t>
  </si>
  <si>
    <t>PS</t>
  </si>
  <si>
    <t>75095</t>
  </si>
  <si>
    <t>KS</t>
  </si>
  <si>
    <t>754</t>
  </si>
  <si>
    <t>75415</t>
  </si>
  <si>
    <t>757</t>
  </si>
  <si>
    <t>75702</t>
  </si>
  <si>
    <t>75704</t>
  </si>
  <si>
    <t>758</t>
  </si>
  <si>
    <t>75818</t>
  </si>
  <si>
    <t>EK</t>
  </si>
  <si>
    <t>OG</t>
  </si>
  <si>
    <t>ZARZ KR</t>
  </si>
  <si>
    <t>801</t>
  </si>
  <si>
    <t>803</t>
  </si>
  <si>
    <t>851</t>
  </si>
  <si>
    <t>852</t>
  </si>
  <si>
    <t>853</t>
  </si>
  <si>
    <t>854</t>
  </si>
  <si>
    <t>85420</t>
  </si>
  <si>
    <t>900</t>
  </si>
  <si>
    <t>90001</t>
  </si>
  <si>
    <t>90019</t>
  </si>
  <si>
    <t>90020</t>
  </si>
  <si>
    <t>90095</t>
  </si>
  <si>
    <t>921</t>
  </si>
  <si>
    <t>92105</t>
  </si>
  <si>
    <t>92106</t>
  </si>
  <si>
    <t>92108</t>
  </si>
  <si>
    <t>92109</t>
  </si>
  <si>
    <t>92110</t>
  </si>
  <si>
    <t>92114</t>
  </si>
  <si>
    <t>92116</t>
  </si>
  <si>
    <t>92118</t>
  </si>
  <si>
    <t>92120</t>
  </si>
  <si>
    <t>92195</t>
  </si>
  <si>
    <t>925</t>
  </si>
  <si>
    <t>92502</t>
  </si>
  <si>
    <t>926</t>
  </si>
  <si>
    <t>92601</t>
  </si>
  <si>
    <t>92605</t>
  </si>
  <si>
    <t>OGÓŁEM</t>
  </si>
  <si>
    <t xml:space="preserve">SZCZEGÓŁOWY PODZIAŁ DOTACJI PODMIOTOWYCH  
DLA JEDNOSTEK SEKTORA FINANSÓW PUBLICZNYCH I JEDNOSTKEK SPOZA SEKTORA FINANSÓW PUBLICZNYCH  </t>
  </si>
  <si>
    <t>1. Dotacje dla jednostek sektora finansów publicznych</t>
  </si>
  <si>
    <t>Lp.</t>
  </si>
  <si>
    <t>Nazwa jednostki</t>
  </si>
  <si>
    <t>Kwota w złotych</t>
  </si>
  <si>
    <t>Muzeum Zamek w Łańcucie</t>
  </si>
  <si>
    <t>Muzeum Okręgowe w Rzeszowie</t>
  </si>
  <si>
    <t>Muzeum Podkarpackie w Krośnie</t>
  </si>
  <si>
    <t xml:space="preserve">Muzeum Kultury Ludowej w Kolbuszowej </t>
  </si>
  <si>
    <t>Muzeum Narodowe Ziemi Przemyskiej  w  Przemyślu</t>
  </si>
  <si>
    <t>Muzeum Budownictwa Ludowego w Sanoku</t>
  </si>
  <si>
    <t>Muzeum Marii Konopnickiej w Żarnowcu</t>
  </si>
  <si>
    <t>Razem: Muzea</t>
  </si>
  <si>
    <t>Wojewódzki Dom Kultury w Rzeszowie</t>
  </si>
  <si>
    <t>Centrum Kulturalne w Przemyślu</t>
  </si>
  <si>
    <t>Razem: Domy kultury</t>
  </si>
  <si>
    <t>Teatr im. W. Siemaszkowej w Rzeszowie</t>
  </si>
  <si>
    <t>Galeria Sztuki Współczesnej w Przemyślu</t>
  </si>
  <si>
    <t>Arboretum i Zakład Fizjografii w Bolestraszycach</t>
  </si>
  <si>
    <t>Wojewódzka i Miejska Biblioteka Publiczna 
w Rzeszowie</t>
  </si>
  <si>
    <t>Razem: Instytucje kultury</t>
  </si>
  <si>
    <t xml:space="preserve">Uniwersytet Rzeszowski w Rzeszowie </t>
  </si>
  <si>
    <t>Politechnika Rzeszowska w Rzeszowie</t>
  </si>
  <si>
    <t>Państwowa Wyższa Szkoła Wschodnioeuropejska w Przemyślu</t>
  </si>
  <si>
    <t>Państwowa Wyższa Szkoła Zawodowa w Tarnobrzegu</t>
  </si>
  <si>
    <t>Państwowa Wyższa Szkoła Zawodowa w Krośnie</t>
  </si>
  <si>
    <t>Państwowa Wyższa Szkoła Zawodowa w Sanoku</t>
  </si>
  <si>
    <t>Wydział Rozwoju Regionalnego Uniwersytetu Ekonomicznego w Krakowie z siedzibą w Dębicy</t>
  </si>
  <si>
    <t>Razem: Szkoły wyższe</t>
  </si>
  <si>
    <t>Wojewódzki Szpital Podkarpacki im. Jana Pawla II w Krośnie</t>
  </si>
  <si>
    <t>Specjalistyczny Zespół Gruźlicy i Chorób Płuc w Rzeszowie</t>
  </si>
  <si>
    <t>Razem: Szpitale ogólne</t>
  </si>
  <si>
    <t>Wojewódzki Zespół Specjalistyczny w Rzeszowie</t>
  </si>
  <si>
    <t>Razem: SPZOZ</t>
  </si>
  <si>
    <t>Zakład Aktywności Zawodowej w Maliniu</t>
  </si>
  <si>
    <t>Razem: ZAZ</t>
  </si>
  <si>
    <t xml:space="preserve"> OGÓŁEM</t>
  </si>
  <si>
    <t>2. Dotacje dla jednostek spoza sektora finansów publicznych</t>
  </si>
  <si>
    <t>Zakład Aktywności Zawodowej w Rymanowie Zdroju</t>
  </si>
  <si>
    <t>Zakład Aktywności Zawodowej w Nowej Sarzynie</t>
  </si>
  <si>
    <t>Zakład Aktywności Zawodowej w Woli Rafałowskiej</t>
  </si>
  <si>
    <t>Zakład Aktywności Zawodowej w Jarosławiu</t>
  </si>
  <si>
    <t>Zakład Aktywności Zawodowej w Woli Dalszej</t>
  </si>
  <si>
    <t>Zakład Aktywności Zawodowej w Woli Żyrakowskiej</t>
  </si>
  <si>
    <t xml:space="preserve">SZCZEGÓŁOWY PODZIAŁ DOTACJI CELOWYCH Z BUDŻETU DLA JEDNOSTEK SEKTORA FINANSÓW PUBLICZNYCH NA FINANSOWANIE LUB DOFINANSOWANIE KOSZTÓW REALIZACJI INWESTYCJI I ZAKUPÓW INWESTYCYJNYCH </t>
  </si>
  <si>
    <t>Kwota 
w złotych</t>
  </si>
  <si>
    <t>Przeznaczenie dotacji</t>
  </si>
  <si>
    <t>Wojewódzki Szpital Specjalistyczny
im. Fryderyka Chopina w Rzeszowie</t>
  </si>
  <si>
    <t>Wojewódzki Szpital Podkarpacki
im. Jana Pawła II w Krośnie</t>
  </si>
  <si>
    <t>Wojewódzki Szpital im. Zofii z Zamoyskich Tarnowskiej w Tarnobrzegu</t>
  </si>
  <si>
    <t>Specjalistyczny Psychiatryczny Zespół Opieki Zdrowotnej im. prof. Antoniego Kępińskiego w Jarosławiu</t>
  </si>
  <si>
    <t>Wojewódzki Podkarpacki Szpital Psychiatryczny im. prof. Eugeniusza Brzezickiego w Żurawicy</t>
  </si>
  <si>
    <t>Wojewódzki Zespół Specjalistyczny
 w Rzeszowie</t>
  </si>
  <si>
    <t>Muzeum Kultury Ludowej w Kolbuszowej</t>
  </si>
  <si>
    <t xml:space="preserve"> PODZIAŁ  DOTACJI  CELOWYCH NA  ZADANIA  PUBLICZNE  ZLECONE DO  REALIZACJI  JEDNOSKOM SPOZA SEKTORA FINANSÓW PUBLICZNYCH ORAZ NA  CELE  PUBLICZNE ZWIĄZANE  Z  REALIZACJĄ  ZADAŃ SAMORZĄDU  WOJEWÓDZTWA</t>
  </si>
  <si>
    <t>w  złotych</t>
  </si>
  <si>
    <t xml:space="preserve">Wydatki  bieżące </t>
  </si>
  <si>
    <t>w  tym :  
DOTACJE</t>
  </si>
  <si>
    <t>na realizację " Programu wsparcia działalności spółek wodnych funkcjonujących na terenie Województwa Podkarpackiego" zgodnie z trybem postępowania o udzielenie jednostkom niezaliczanym do sektora finansów publicznych z budżetu Województwa Podkarpackiego dotacji na cele publiczne związane z realizacją jego zadań, sposobu jej rozliczenia oraz sposobu kontroli</t>
  </si>
  <si>
    <t>na wspieranie zadań publicznych zleconych do realizacji organizacjom pozarządowym polegających na poprawie bezpieczeństwa turystów w górach położonych na terenie województwa</t>
  </si>
  <si>
    <t>85153</t>
  </si>
  <si>
    <t xml:space="preserve">na zadania i cele publiczne z zakresu przeciwdziałania narkomanii w ramach "Wojewódzkiego Programu Przeciwdziałania Narkomanii na lata 2008 - 2011" </t>
  </si>
  <si>
    <t>85154</t>
  </si>
  <si>
    <t>na zadania i cele publiczne z zakresu wychowania w trzeźwości i przeciwdziałania alkoholizmowi, zatrudnienia socjalnego, przeciwdziałania przemocy w rodzinie  w ramach "Wojewódzkiego Programu Profilaktyki i Rozwiązywania Problemów Alkoholowych na lata 2007 - 2013"</t>
  </si>
  <si>
    <t>85217</t>
  </si>
  <si>
    <t>na zadania i cele z zakresu pomocy społecznej obejmujące rozpoznawanie i zwalczanie przyczyn ubóstwa, promowanie nowych rozwiązań w zakresie pomocy społecznej w ramach "Wojewódzkiego Programu Pomocy Społecznej na lata 2009 - 2015"</t>
  </si>
  <si>
    <t>85311</t>
  </si>
  <si>
    <t>na zadania i cele z zakresu rehabilitacji zawodowej i społecznej oraz zatrudniania osób niepełnosprawnych tj. współpraca z organizacjami pozarządowymi i fundacjami działającymi na rzecz osób niepełnosprawnych w ramach "Wojewódzkiego Programu na Rzecz Wyrównywania Szans Osób Niepełnosprawnych i Przeciwdziałania ich Wykluczeniu Społecznemu na lata 2008 - 2020"</t>
  </si>
  <si>
    <t xml:space="preserve">na zadania i cele publiczne z zakresu kultury obejmujące organizacje imprez, wydarzeń kulturalnych i przedsięwzięć artystycznych służących upowszechnianiu działalności kulturalnej o charakterze ponadlokalnym </t>
  </si>
  <si>
    <t>na zadania i cele z zakresu ochrony i konserwacji zabytków - szczegółowy podział dotacji zgodnie z zasadami udzielania dotacji dokonany zostanie odrębną uchwałą Sejmiku Województwa</t>
  </si>
  <si>
    <t>na zadania i cele publiczne z zakresu kultury fizycznej i sportu obejmujące szkolenie młodzieży należącej do kadry, imprezy i zawody sportowe dla dzieci i młodzieży z terenu województwa o zasięgu ponadlokalnym oraz przedsięwzięcia służące popularyzacji i upowszechnianiu sportu</t>
  </si>
  <si>
    <t xml:space="preserve">OGÓŁEM </t>
  </si>
  <si>
    <t xml:space="preserve"> PODZIAŁ  I ZAKRES DOTACJI  PRZEDMIOTOWYCH DLA JEDNOSTEK SPOZA SEKTORA FINANSÓW PUBLICZNYCH</t>
  </si>
  <si>
    <t>w  tym :  DOTACJE</t>
  </si>
  <si>
    <t xml:space="preserve">Zakres </t>
  </si>
  <si>
    <t>Dopłaty dla przewoźników z tyt. stosowania ustawowych ulg 
w regularnych krajowych pasażerskich przewozach autobusowych</t>
  </si>
  <si>
    <t>WYDATKI  NA  POMOC  FINANSOWĄ  UDZIELANĄ  INNYM  JEDNOSTKOM  SAMORZĄDU  TERYTORIALNEGO
NA  DOFINANSOWANIE  WŁASNYCH ZADAŃ BIEŻĄCYCH ORAZ ZADAŃ INWESTYCYJNYCH 
I  ZAKUPÓW  INWESTYCYJNYCH</t>
  </si>
  <si>
    <t>Nazwa</t>
  </si>
  <si>
    <t>w tym na wydatki:</t>
  </si>
  <si>
    <t>Jednostka samorządu</t>
  </si>
  <si>
    <t>Przeznaczenie</t>
  </si>
  <si>
    <t>inwestycyjne</t>
  </si>
  <si>
    <t>EDUKACYJNA OPIEKA WYCHOWAWCZA</t>
  </si>
  <si>
    <t>Młodzieżowe ośrodki wychowawcze</t>
  </si>
  <si>
    <t>Powiat Lubaczowski</t>
  </si>
  <si>
    <t>Wydatki związane z prowadzeniem przez Powiat Młodzieżowego Ośrodka Wychowawczego wchodzącego w skład Zespołu Placówek im. Jana Pawła II w Lubaczowie</t>
  </si>
  <si>
    <t>GOSPODARKA KOMUNALNA 
I OCHRONA ŚRODOWISKA</t>
  </si>
  <si>
    <t>Gospodarka ściekowa i ochrona wód</t>
  </si>
  <si>
    <t>Gmina Trzebownisko</t>
  </si>
  <si>
    <t>KULTURA FIZYCZNA I SPORT</t>
  </si>
  <si>
    <t>Obiekty sportowe</t>
  </si>
  <si>
    <t>Gminy</t>
  </si>
  <si>
    <t>Realizacja programu rządowego "Moje boisko - Orlik 2012" - wg wykazu zawartego w Uchwale Sejmiku</t>
  </si>
  <si>
    <t>WYDATKI OGÓŁEM</t>
  </si>
  <si>
    <t xml:space="preserve">ZESTAWIENIE PLANU DOTACJI CELOWYCH NA ZADANIA POWIERZONE DO REALIZACJI 
INNYM JEDNOSTKOM SAMORZĄDU TERYTORIALNEGO </t>
  </si>
  <si>
    <t>Województwo Warmińsko-Mazurskie</t>
  </si>
  <si>
    <t>Realizacja porozumienia dotyczącego organizowania i zapewnienia technicznych warunków do prowadzenia wspólnego przedstawicielstwa województw pn. Dom Polski Wschodniej w Brukseli</t>
  </si>
  <si>
    <t xml:space="preserve">ZESTAWIENIE  DOCHODÓW  I  WYDATKÓW  ZWIĄZANYCH  
Z  REALIZACJĄ  ZADAŃ  WSPÓLNYCH  REALIZOWANYCH  NA  PODSTAWIE 
POROZUMIEŃ  MIĘDZY  JEDNOSTKAMI  SAMORZĄDU  TERYTORIALNEGO </t>
  </si>
  <si>
    <t xml:space="preserve">Rozdział </t>
  </si>
  <si>
    <t>Paragraf</t>
  </si>
  <si>
    <t>Kwota</t>
  </si>
  <si>
    <t>Biblioteki</t>
  </si>
  <si>
    <t>Wydatki 
OGÓŁEM</t>
  </si>
  <si>
    <t>Wydatki 
bieżące</t>
  </si>
  <si>
    <t>Wydatki 
majątkowe</t>
  </si>
  <si>
    <t>wynagro-
dzenia i 
pochodne</t>
  </si>
  <si>
    <t>dotacje</t>
  </si>
  <si>
    <t>pozostałe 
wydatki bieżące</t>
  </si>
  <si>
    <t>KULTURA I OCHRONA 
DZIEDZICTWA NARODOWEGO</t>
  </si>
  <si>
    <t>ZESTAWIENIE  DOCHODÓW  I  WYDATKÓW  ZWIĄZANYCH  
Z  REALIZACJĄ  ZADAŃ  Z  ZAKRESU  ADMINISTRACJI  RZĄDOWEJ  
ORAZ  INNYCH  ZADAŃ  ZLECONYCH  SAMORZĄDOWI 
WOJEWÓDZTWA  PODKARPACKIEGO USTAWAMI</t>
  </si>
  <si>
    <t>DOCHODY Z TYTUŁU PRZYZNANYCH Z BUDŻETU PAŃSTWA DOTACJI 
NA REALIZACJĘ ZADAŃ Z ZAKRESU ADMINISTRACJI RZĄDOWEJ</t>
  </si>
  <si>
    <t>Prace geodezyjno - urządzeniowe na potrzeby rolnictwa</t>
  </si>
  <si>
    <t>2210</t>
  </si>
  <si>
    <t>Program Rozwoju Obszarów Wiejskich 2007-2013</t>
  </si>
  <si>
    <t>Program Operacyjny Zrównoważony rozwój sektora rybołówstwa 
i nadbrzeżnych obszarów rybackich 2007-2013</t>
  </si>
  <si>
    <t>OCHRONA  ZDROWIA</t>
  </si>
  <si>
    <t>85141</t>
  </si>
  <si>
    <t>85156</t>
  </si>
  <si>
    <t>Składki na ubezpieczenie zdrowotne oraz świadczenia 
dla osób nieobjętych obowiązkiem ubezpieczenia zdrowotnego</t>
  </si>
  <si>
    <t>85212</t>
  </si>
  <si>
    <t>Świadczenia rodzinne, świadczenie z funduszu alimentacyjnego oraz składki
na ubezpieczenia emerytalne i rentowe z ubezpieczenia społecznego</t>
  </si>
  <si>
    <t>85332</t>
  </si>
  <si>
    <t>Wojewódzkie urzędy pracy</t>
  </si>
  <si>
    <t xml:space="preserve">    w złotych</t>
  </si>
  <si>
    <t xml:space="preserve">WYDATKI  NA  ZADANIA  Z  ZAKRESU  ADMINISTRACJI  RZĄDOWEJ                                                                                                                                                                                         </t>
  </si>
  <si>
    <t>Wydatki jednostek budżetowych</t>
  </si>
  <si>
    <t>Dotacje na zadania bieżace</t>
  </si>
  <si>
    <t>Świadczenia na rzecz osób fizycznych</t>
  </si>
  <si>
    <t>wynagro-
dzenia i 
składki od nich naliczane</t>
  </si>
  <si>
    <t>wydatki związane z realizacjąich statutowych zadań</t>
  </si>
  <si>
    <t>Program Rozwoju Obszarów Wiejskich 
2007-2013</t>
  </si>
  <si>
    <t>Program Operacyjny Zrównoważony rozwój sektora rybołówstwa 
i nadbrzeżnych obszarów rybackich 
2007-2013</t>
  </si>
  <si>
    <t>Ośrodki dokumentacji 
geodezyjnej i kartograficznej</t>
  </si>
  <si>
    <t>PLAN  DOCHODÓW  PODLEGAJĄCYCH  PRZEKAZANIU  DO  BUDŻETU  PAŃSTWA ORAZ STANOWIĄCYCH DOCHÓD BUDŻETU WOJEWÓDZTWA ZWIĄZANYCH  Z  REALIZACJĄ  ZADAŃ  Z  ZAKRESU  ADMINISTRACJI  RZĄDOWEJ</t>
  </si>
  <si>
    <t>Dochody
OGÓŁEM</t>
  </si>
  <si>
    <t>w tym: podlegające przekazaniu</t>
  </si>
  <si>
    <t xml:space="preserve">do budżetu państwa </t>
  </si>
  <si>
    <t>do budżetu samorządu</t>
  </si>
  <si>
    <t>Nazwa  jednostki</t>
  </si>
  <si>
    <t>Przychody</t>
  </si>
  <si>
    <t>Wydatki</t>
  </si>
  <si>
    <t>3.</t>
  </si>
  <si>
    <t xml:space="preserve">Zespół  Szkół  przy  Szpitalu  Wojewódzkim  Nr 2  
w  Rzeszowie                 </t>
  </si>
  <si>
    <t xml:space="preserve">Zespół  Szkół  Specjalnych  w  Rymanowie  Zdroju  </t>
  </si>
  <si>
    <t>Medyczna Szkoła Policealna  w  Przemyślu</t>
  </si>
  <si>
    <t>Medyczna Szkoła Policealna w  Jaśle</t>
  </si>
  <si>
    <t>Medyczna Szkoła Policealna  w  Sanoku</t>
  </si>
  <si>
    <t>Medyczna Szkoła Policealna  w  Łańcucie</t>
  </si>
  <si>
    <t>Medyczna Szkoła Policealna  w  Mielcu</t>
  </si>
  <si>
    <t>Medyczna Szkoła Policealna  w  Stalowej  Woli</t>
  </si>
  <si>
    <t>Medyczna Szkoła Policealna  w  Rzeszowie</t>
  </si>
  <si>
    <t>Kolegium Pracowników Służb Społecznych w Rzeszowie</t>
  </si>
  <si>
    <t>Kolegium  Nauczycielskie  w  Przemyślu</t>
  </si>
  <si>
    <t>Nauczycielskie Kolegium Języków Obcych w Dębicy</t>
  </si>
  <si>
    <t>Nauczycielskie Kolegium Języków Obcych w Nisku</t>
  </si>
  <si>
    <t>Nauczycielskie Kolegium Języków Obcych w Ropczycach</t>
  </si>
  <si>
    <t>Zespół Kolegiów  Nauczycielskich  w  Tarnobrzegu</t>
  </si>
  <si>
    <t xml:space="preserve">Nauczycielskie Kolegium Języków Obcych 
w Przemyślu  </t>
  </si>
  <si>
    <t>Nauczycielskie Kolegium Języków Obcych 
w Rzeszowie</t>
  </si>
  <si>
    <t>Nauczycielskie Kolegium Języków Obcych w Leżajsku</t>
  </si>
  <si>
    <t>Nauczycielskie Kolegium Języków Obcych w Mielcu</t>
  </si>
  <si>
    <t>Nauczycielskie Kolegium Języków Obcych w Przeworsku</t>
  </si>
  <si>
    <t>Podkarpackie Centrum Edukacji Nauczycieli w Rzeszowie</t>
  </si>
  <si>
    <t>Pedagogiczna  Biblioteka  Wojewódzka  w  Rzeszowie</t>
  </si>
  <si>
    <t>Pedagogiczna  Biblioteka  Wojewódzka  w  Krośnie</t>
  </si>
  <si>
    <t>Pedagogiczna  Biblioteka  Wojewódzka  w  Przemyślu</t>
  </si>
  <si>
    <t xml:space="preserve">Biblioteka  Pedagogiczna  w  Tarnobrzegu  </t>
  </si>
  <si>
    <t>.</t>
  </si>
  <si>
    <t>2008</t>
  </si>
  <si>
    <t>2009</t>
  </si>
  <si>
    <t>6208</t>
  </si>
  <si>
    <t>500</t>
  </si>
  <si>
    <t>50005</t>
  </si>
  <si>
    <t>15011</t>
  </si>
  <si>
    <t>15013</t>
  </si>
  <si>
    <t>WUP</t>
  </si>
  <si>
    <t>ROPS</t>
  </si>
  <si>
    <t>85495</t>
  </si>
  <si>
    <t>01004</t>
  </si>
  <si>
    <t>400</t>
  </si>
  <si>
    <t>40001</t>
  </si>
  <si>
    <t>40003</t>
  </si>
  <si>
    <t>40095</t>
  </si>
  <si>
    <t>60053</t>
  </si>
  <si>
    <t>90005</t>
  </si>
  <si>
    <t>90007</t>
  </si>
  <si>
    <t>Wydział Zamiejscowy Nauk o Społeczeństwie w Stalowej Woli Katolickiego Uniwersytetu Lubelskiego Jana Pawła II</t>
  </si>
  <si>
    <t>60002</t>
  </si>
  <si>
    <t>DT</t>
  </si>
  <si>
    <t>Wojewódzka i Miejska Biblioteka Publiczna w Rzeszowie</t>
  </si>
  <si>
    <t xml:space="preserve">Podkarpacka Biblioteka Cyfrowa </t>
  </si>
  <si>
    <t xml:space="preserve">Galicyjski Rynek, budowa sektora miejskiego w Parku Etnograficznym w Sanoku </t>
  </si>
  <si>
    <t>Wirtualne Muzea Podkarpacia</t>
  </si>
  <si>
    <t>Muzeum Polaków ratujących Żydów na Podkarpaciu im. Rodziny Ulmów w Markowej</t>
  </si>
  <si>
    <t>Modernizacja budynku i pomieszczeń poradni Wojewódzkiego Zespołu Specjalistycznego przy ul. Hetmańskiej 120 w Rzeszowie</t>
  </si>
  <si>
    <t>Filharmonia Podkarpacka im. A. Malawskiego w Rzeszowie</t>
  </si>
  <si>
    <t>Rozbudowa i modernizacja Wojewódzkiego Szpitala Podkarpackiego im. Jana Pawła II w Krośnie - 22.000.000,-zł
Dostosowanie budynku pod potrzeby Poradni Chorób Zakaźnych, Oddziału Odwykowego i Poradni Odwykowej - 1.101.581,-zł</t>
  </si>
  <si>
    <t>Rozbudowa i modernizacja Wojewódzkiego Szpitala w Tarnobrzegu - 564.573,-zł
Przebudowa pawilonu „B” na potrzeby powstającego Centrum Onkologicznego w Wojewódzkim Szpitalu im. Zofii z Zamoyskich Tarnowskiej w Tarnobrzegu - 910.717,-zł</t>
  </si>
  <si>
    <t xml:space="preserve">Zestawienie planu dochodów na 2011 r. wg działów i źródeł </t>
  </si>
  <si>
    <t>Rozdz.</t>
  </si>
  <si>
    <t>Źródło pochodzenia</t>
  </si>
  <si>
    <t xml:space="preserve">Plan na
 2011 r.
</t>
  </si>
  <si>
    <t xml:space="preserve">Biura geodezji i terenów rolnych </t>
  </si>
  <si>
    <t>a) dochody bieżące, w tym:</t>
  </si>
  <si>
    <t>b) dochody majątkowe</t>
  </si>
  <si>
    <t>Prace geodezyjno-urządzeniowe na potrzeby rolnictwa</t>
  </si>
  <si>
    <t xml:space="preserve">Dotacje celowe otrzymane z budżetu państwa na zadania bieżące z zakresu administracji rządowej oraz inne zadania zlecone ustawami realizowane przez samorząd województwa </t>
  </si>
  <si>
    <t>5% dochodów uzyskiwanych na rzecz budżetu państwa w związku z realizacją zadań z zakresu administracji rządowej oraz innych zadań zleconych ustawami</t>
  </si>
  <si>
    <t>b) dochody majątkowe, w tym:</t>
  </si>
  <si>
    <t xml:space="preserve">Dotacje celowe otrzymane z budżetu państwa na inwestycje i zakupy inwestycyjne z zakresu administracji rządowej oraz inne zadania zlecone ustawami realizowane przez samorząd województwa </t>
  </si>
  <si>
    <t xml:space="preserve">Środki pochodzące z budżetu Unii Europejskiej na realizację inwestycji melioracyjnych w ramach Programu Operacyjnego Infrastruktura i Środowisko </t>
  </si>
  <si>
    <t>Dotacja celowa z budżetu państwa na realizację inwestycji melioracyjnych w ramach Programu Operacyjnego Infrastruktura i Środowisko</t>
  </si>
  <si>
    <t xml:space="preserve">Dotacje celowe otrzymane z budżetu państwa na inwestycje i zakupy inwestycyjne z zakresu administracji rządowej oraz inne zadania zlecone ustawami realizowane przez samorząd województwa - wydatki niekwalifikowalne na realizację inwestycji melioracyjnych w ramach Programu Operacyjnego Infrastruktura i Środowisko </t>
  </si>
  <si>
    <t>Środki pochodzące z budżetu Unii Europejskiej na realizację inwestycji melioracyjnych w ramach Programu Rozwoju Obszarów Wiejskich na lata 2007-2013</t>
  </si>
  <si>
    <t xml:space="preserve">Dotacja celowa z budżetu państwa na realizację inwestycji melioracyjnych w ramach Programu Rozwoju Obszarów Wiejskich na lata 2007-2013 </t>
  </si>
  <si>
    <t>Dotacje celowe otrzymane z budżetu państwa na inwestycje i zakupy inwestycyjne z zakresu administracji rządowej oraz inne zadania zlecone ustawami realizowane przez samorząd województwa - wydatki niekwalifikowalne na realizację inwestycji melioracyjnych w ramach Programu Rozwoju Obszarów Wiejskich na lata 2007-2013</t>
  </si>
  <si>
    <t>Program Rozwoju Obszarów Wiejskich 2007 - 2013</t>
  </si>
  <si>
    <t xml:space="preserve">Usuwanie skutków klęsk żywiołowych </t>
  </si>
  <si>
    <t>Dotacja celowa z budżetu państwa na współfinansowanie inwestycji melioracyjnych w ramach Regionalnego Programu Operacyjnego Województwa Podkarpackiego</t>
  </si>
  <si>
    <t xml:space="preserve">RYBOŁÓWSTWO I RYBACTWO </t>
  </si>
  <si>
    <t xml:space="preserve">Program Operacyjny Zrównoważony rozwój sektora rybołówstwa i nadbrzeżnych obszarów rybackich 2007 - 2013 </t>
  </si>
  <si>
    <t>Dotacja celowa z budżetu państwa na finansowanie wydatków objętych Pomocą Techniczną  Programu Operacyjnego Zrównoważony rozwój sektora rybołówstwa i nadbrzeżnych obszarów rybackich 2007 - 2013</t>
  </si>
  <si>
    <t>Dotacja celowa z budżetu państwa na współfinansowanie wydatków objętych Pomocą Techniczną Programu Operacyjnego Zrównoważony rozwój sektora rybołówstwa i nadbrzeżnych obszarów rybackich 2007 - 2013</t>
  </si>
  <si>
    <t>Dotacja celowa z budżetu państwa na finansowanie wydatków objętych Pomocą Techniczną Programu Operacyjnego Zrównoważony rozwój sektora rybołówstwa i nadbrzeżnych obszarów rybackich 2007 - 2013</t>
  </si>
  <si>
    <t>HANDEL</t>
  </si>
  <si>
    <t>Promocja eksportu</t>
  </si>
  <si>
    <t>Krajowe pasażerskie przewozy kolejowe</t>
  </si>
  <si>
    <t>a) dochody bieżące</t>
  </si>
  <si>
    <t>Dzierżawa autobusów szynowych</t>
  </si>
  <si>
    <t>Lokalny transport zbiorowy</t>
  </si>
  <si>
    <t>Opłaty za wydawanie zezwoleń na regularny przewóz osób oraz wykonanie analizy sytuacji rynkowej w zbiorowym transporcie drogowym</t>
  </si>
  <si>
    <t>Drogi publiczne wojewódzkie</t>
  </si>
  <si>
    <t>Dochody realizowane przez Podkarpacki Zarząd Dróg Wojewódzkich w Rzeszowie z tytułu wynagrodzenia płatnika za rozliczenie i terminowe wpłaty podatku dochodowego od osób fizycznych oraz wypłacanych świadczeń z ubezpieczenia chorobowego</t>
  </si>
  <si>
    <t xml:space="preserve">Środki pochodzące z budżetu Unii Europejskiej na realizację inwestycji drogowych w ramach Programu Operacyjnego Rozwój Polski Wschodniej </t>
  </si>
  <si>
    <t xml:space="preserve">Dotacje celowe otrzymane z budżetu państwa na realizację bieżących zadań własnych samorządu województwa </t>
  </si>
  <si>
    <t>GOSPODARKA MIESZKANIOWA</t>
  </si>
  <si>
    <t>Gospodarka gruntami i nieruchomościami</t>
  </si>
  <si>
    <t>Opłaty za zarząd i wieczyste użytkowanie</t>
  </si>
  <si>
    <t xml:space="preserve">Dochody z najmu i dzierżawy składników majątkowych Skarbu Państwa </t>
  </si>
  <si>
    <t>Dochody ze sprzedaży mienia będącego w zasobie Województwa</t>
  </si>
  <si>
    <t>Biura planowania przestrzennego</t>
  </si>
  <si>
    <t>Dochody realizowane przez Ośrodek Dokumentacji Geodezyjnej i Kartograficznej w Rzeszowie z tytułu udostępniania map</t>
  </si>
  <si>
    <t>INFORMATYKA</t>
  </si>
  <si>
    <t>Zwrot podatku Vat z tytułu realizacji projektu "Sieć Szerokopasmowa Polski Wschodniej - Województwo Podkarpackie" w ramach Programu Operacyjnego Rozwój Polski Wschodniej na lata 2007-2013</t>
  </si>
  <si>
    <t>Środki pochodzące z budżetu Unii Europejskiej na realizację projektu "Sieć Szerokopasmowa Polski Wschodniej - Województwo Podkarpackie" w ramach Programu Operacyjnego Rozwój Polski Wschodniej na lata 2007-2013</t>
  </si>
  <si>
    <t>Dotacja celowa z budżetu państwa na realizację projektu "Sieć Szerokopasmowa Polski Wschodniej - Województwo Podkarpackie" w ramach Programu Operacyjnego Rozwój Polski Wschodniej na lata 2007-2013</t>
  </si>
  <si>
    <t>Urzędy naczelnych i centralnych organów administracji rządowej</t>
  </si>
  <si>
    <t>Środki pochodzące z budżetu Unii Europejskiej na realizację projektu pn."System Informacji o Funduszach Europejskich" w ramach Programu Operacyjnego Pomoc Techniczna</t>
  </si>
  <si>
    <t>Dotacja celowa z budżetu państwa na realizację projektu pn."System Informacji o Funduszach Europejskich" w ramach Programu Operacyjnego Pomoc Techniczna</t>
  </si>
  <si>
    <t xml:space="preserve">Dotacje celowe z budżetu państwa na zadania bieżące z zakresu administracji rządowej oraz inne zadania zlecone ustawami realizowane przez samorząd województwa </t>
  </si>
  <si>
    <t>Urzędy marszałkowskie</t>
  </si>
  <si>
    <t xml:space="preserve">Centrum Rozwoju Zasobów Ludzkich </t>
  </si>
  <si>
    <t>Środki pochodzące z budżetu Unii Europejskiej na realizację projektu pn. "Wsparcie Regionalnych Ośrodków Polityki Społecznej w zakresie utworzenia Obserwatorium Integracji Społecznej" w ramach Programu Operacyjnego Kapitał Ludzki</t>
  </si>
  <si>
    <t>Dotacja celowa z budżetu państwa na  realizację projektu pn. "Wsparcie Regionalnych Ośrodków Polityki Społecznej w zakresie utworzenia Obserwatorium Integracji Społecznej"  w ramach Programu Operacyjnego Kapitał Ludzki</t>
  </si>
  <si>
    <t>Środki pochodzące z budżetu Unii Europejskiej na realizację projektu pn. "Karpacka Marka" w ramach Programu Współpracy Transgranicznej Polska-Białoruś - Ukraina 2007-2013</t>
  </si>
  <si>
    <t>DOCHODY OD OSÓB PRAWNYCH, OD OSÓB FIZYCZNYCH I OD INNYCH JEDNOSTEK NIE POSIADAJĄCYCH OSOBOWOŚCI PRAWNEJ ORAZ WYDATKI ZWIĄZANE Z ICH POBOREM</t>
  </si>
  <si>
    <t>Wpływy z innych opłat stanowiących dochody jednostek samorządu terytorialnego na podstawie ustaw</t>
  </si>
  <si>
    <t>Dochody realizowane przez Wojewódzki Urząd Pracy w Rzeszowie z tytułu wydawania zaświadczeń stwierdzających charakter, okres i rodzaj działalności wykonywanej w RP</t>
  </si>
  <si>
    <t>Udziały województw w podatkach stanowiących dochód budżetu państwa</t>
  </si>
  <si>
    <t>Udział w podatku dochodowym od osób fizycznych</t>
  </si>
  <si>
    <t>RÓŻNE ROZLICZENIA</t>
  </si>
  <si>
    <t>Część oświatowa subwencji ogólnej dla jednostek samorządu terytorialnego</t>
  </si>
  <si>
    <t>Subwencje ogólne z budżetu państwa</t>
  </si>
  <si>
    <t>Część wyrównawcza subwencji ogólnej dla województw</t>
  </si>
  <si>
    <t>Różne rozliczenia finansowe</t>
  </si>
  <si>
    <t>Odsetki od środków na rachunkach bankowych oraz lokat terminowych</t>
  </si>
  <si>
    <t>Część regionalna subwencji ogólnej dla województw</t>
  </si>
  <si>
    <t>Regionalne Programy Operacyjne 2007 - 2013</t>
  </si>
  <si>
    <t>Dotacja celowa z budżetu państwa na finansowanie wydatków objętych Pomocą Techniczną Regionalnego Programu Operacyjnego Województwa Podkarpackiego</t>
  </si>
  <si>
    <t>Dotacja celowa z budżetu państwa na współfinansowanie projektów w ramach Regionalnego Programu Operacyjnego Województwa Podkarpackiego</t>
  </si>
  <si>
    <t>Środki pochodzące z budżetu Unii Europejskiej na realizację projektów własnych w ramach Regionalnego Programu Operacyjnego Województwa Podkarpackiego</t>
  </si>
  <si>
    <t>Program Operacyjny Kapitał Ludzki</t>
  </si>
  <si>
    <t>Środki pochodzące z budżetu Unii Europejskiej na realizację projektów własnych w ramach Programu Operacyjnego Kapitał Ludzki</t>
  </si>
  <si>
    <t>Dotacja celowa z budżetu państwa na współfinansowanie projektów w ramach Programu Operacyjnego Kapitał Ludzki</t>
  </si>
  <si>
    <t>OŚWIATA I WYCHOWANIE</t>
  </si>
  <si>
    <t xml:space="preserve">Dokształcanie i doskonalenie nauczycieli </t>
  </si>
  <si>
    <t>Środki pochodzące z  budżetu Unii Europejskiej na realizację projektu pn. "Szkoła Kluczowych Kompetencji. Program rozwijania umiejętności uczniów szkół Polski Wschodniej" w ramach Programu Operacyjnego Kapitał Ludzki</t>
  </si>
  <si>
    <t>Dotacja celowa z budżetu państwa na realizację projektu pn. "Szkoła Kluczowych Kompetencji. Program rozwijania umiejętności uczniów szkół Polski Wschodniej" w ramach Programu Operacyjnego Kapitał Ludzki</t>
  </si>
  <si>
    <t>Środki pochodzące z budżetu Unii Europejskiej jako zwrot wydatków poniesionych ze środków własnych na realizację projektu pn. "Poprawa infrastruktury domów pomocy społecznej i/lub placówek opiekuńczo-wychowawczych oraz podnoszenie kwalifikacji personelu w tym również pielęgniarek i pielęgniarzy ww. instytucji" w ramach Szwajcarsko - Polskiego Programu Współpracy - projekt własny Regionalnego Ośrodka Polityki Społecznej w Rzeszowie</t>
  </si>
  <si>
    <t>Dotacja celowa z budżetu państwa na współfinansowanie wydatków objętych Pomocą Techniczną Programu Operacyjnego Kapitał Ludzki</t>
  </si>
  <si>
    <t>GOSPODARKA KOMUNALNA I OCHRONA ŚRODOWISKA</t>
  </si>
  <si>
    <t>Wpływy i wydatki związane z gromadzeniem środków z opłat i kar za korzystanie ze środowiska</t>
  </si>
  <si>
    <t>Wpłata odpisu 10% od decyzji wydanych przez Marszałka Województwa z tytułu opłat i kar za korzystanie ze środowiska</t>
  </si>
  <si>
    <t>Wpływy i wydatki związane z gromadzeniem środków z opłat produktowych</t>
  </si>
  <si>
    <t>Wpłata odpisu od wpływów z tytułu opłaty produktowej</t>
  </si>
  <si>
    <t xml:space="preserve">Biblioteki </t>
  </si>
  <si>
    <t xml:space="preserve">Dotacje celowe otrzymane z gminy na zadania bieżące realizowane na podstawie porozumień (umów) między jednostkami samorządu terytorialnego </t>
  </si>
  <si>
    <t>Dotacje celowe otrzymane z powiatu na zadania realizowane na podstawie porozumień (umów) między jednostkami samorządu terytorialnego</t>
  </si>
  <si>
    <t>OGRODY BOTANICZNE I ZOOLOGICZNE ORAZ NATURALNE OBSZARY I OBIEKTY CHRONIONEJ PRZYRODY</t>
  </si>
  <si>
    <t>Parki krajobrazowe</t>
  </si>
  <si>
    <t>Dotacje celowe otrzymane z budżetu państwa na realizację bieżących zadań własnych samorządu województwa</t>
  </si>
  <si>
    <t xml:space="preserve">a) dochody bieżące, </t>
  </si>
  <si>
    <t xml:space="preserve">Środki pochodzące z budżetu Unii Europejskiej na realizację projektu pn. "Sieć Centrów Obsługi Inwestorów i Eksporterów (COIE)" w ramach Programu Operacyjnego Innowacyjna Gospodarka </t>
  </si>
  <si>
    <t>Dotacja celowa z budżetu państwa na realizację projektu pn. "Sieć Centrów Obsługi Inwestorów i Eksporterów (COIE)"w ramach Programu Operacyjnego Innowacyjna Gospodarka</t>
  </si>
  <si>
    <t>Dotacje otrzymane z funduszy celowych na finansowanie lub dofinansowanie kosztów realizacji inwestycji i zakupów inwestycyjnych jednostek sektora finansów publicznych</t>
  </si>
  <si>
    <t>Środki pochodzące z budżetu Unii Europejskiej jako zwrot wydatków poniesionych ze środków własnych na realizację projektu pn. "Zakup pojazdów szynowych na potrzeby regionalanych kolejowych przewozów osób w województwie podkarpackim"</t>
  </si>
  <si>
    <t>Dotacja celowa z budżetu państwa na finansowanie wydatków objętych Pomocą Techniczną Programu Operacyjnego Kapitał Ludzki</t>
  </si>
  <si>
    <t>Wpływy z tytułu pomocy finansowej udzielanej między jednostkami samorządu terytorialnego na dofinansowanie własnych zadań inwestycyjnych i zakupów inwestycyjnych</t>
  </si>
  <si>
    <t>Dotacja z budżetu państwa na realizację inwestycji i zakupów inwestycyjnych własnych samorządu województwa</t>
  </si>
  <si>
    <t>Dochody realizowane przez Biuro Geodezji i Terenów Rolnych w Rzeszowie z tytułu scaleń gruntów w ramach PROW na lata 2007-2013 oraz okołoautostradowych, robót geodezyjnych - klasyfikacje, podziały, najmu powierzchni, prowizji dla płatników za rozliczenie i terminowe wpłaty podatku dochodowego od osób fizycznych</t>
  </si>
  <si>
    <t xml:space="preserve">Dochody realizowane przez Podkarpacki Zarząd Melioracji i Urządzeń Wodnych w Rzeszowie z tytułu najmu powierzchni biurowych, partycypacji w kosztach utrzymania czystości klatki schodowej, zwrotu opłat za media, trwały zarząd i podatku od nieruchomości </t>
  </si>
  <si>
    <t>Zwrot podatku VATz tytułu realizacji projektu "Zakup pojazdów szynowych na potrzeby regionalanych kolejowych przewozów osób w województwie podkarpackim" w ramach  Regionalnego Programu Operacyjnego Województwa Podkarpackiego</t>
  </si>
  <si>
    <t xml:space="preserve">Środki pieniężne Funduszu Gospodarki Zasobem Geodezyjnym i Kartograficznym </t>
  </si>
  <si>
    <t>Dochody realizowane przez Urząd Marszałkowski z tytułu najmu i dzierżawy pomieszczeń, zwrotu opłat za media, refundacji wynagrodzeń i składek ZUS osób zatrudnionych w ramach prac interwencyjnych, udostepniania informacji o środowisku</t>
  </si>
  <si>
    <t>Dochody realizowane przez Wojewódzki Urząd Pracy w Rzeszowie z tytułu zwrotu opłat za media</t>
  </si>
  <si>
    <t>Dochody realizowane przez Podkarpackie Centrum Edukacji Nauczycieli w Rzeszowie z tytułu wpływu z usług szkolenia nauczycieli</t>
  </si>
  <si>
    <t>Dochody realizowane przez Podkarpackie Biuro Planowania Przestrzennego w Rzeszowie  z tytułu sprzedazy usług poligraficznych, najmu powierzchni biurowych, zwrotu opłat za media,</t>
  </si>
  <si>
    <t>Szpital Wojewódzki Nr 2 im. św. Jadwigi Królowej w Rzeszowie</t>
  </si>
  <si>
    <t>Wojewódzki Szpital im. św. Ojca Pio w Przemyślu</t>
  </si>
  <si>
    <t xml:space="preserve">Wojewódzki Ośrodek Medycyny Pracy w Rzeszowie </t>
  </si>
  <si>
    <t>Szpital Wojewódzki Nr 2 im. św. Jadwigi Królowej  w Rzeszowie</t>
  </si>
  <si>
    <t>Modernizacja i rozbudowa budynku "D" - 102.310,-zł
Rozbudowa i Modernizacja Podkarpackiego   Centrum Onkologii wraz zakupem wyposażenia - 484.610,-zł
Przebudowa i modernizacja pomieszczeń w budynkach  głównych Szpitala  ("A" "BG" i "B") wraz z Centralną sterylizacją  i wyposażeniem - 1.787.753,-zł
Modernizacja (zmiana lokalizacji) pomieszczeń  dla Oddziału Noworodków z Intensywną Opieką Medyczną - 24.006,-zł</t>
  </si>
  <si>
    <t xml:space="preserve">Modernizacja i rozbudowa budynku Nr 3 </t>
  </si>
  <si>
    <t>Poprawa jakości lecznictwa specjalistycznego w zakresie psychiatrii stacjonarnej poprzez modernizację i rozbudowę obiektów Wojewódzkiego Podkarpackiego Szpitala Psychiatrycznego w Żurawicy</t>
  </si>
  <si>
    <t>Miasto Rzeszów</t>
  </si>
  <si>
    <t>na koszty wdrażania Działań 2.5 i 3.4 Zintegrowanego Programu Operacyjnego Rozwoju Regionalnego 2004 - 2006</t>
  </si>
  <si>
    <t>1)  pokrycie kosztów realizacji zadania pn. "Odprowadzenie wód opadowych z terenu Podkarpackiego Parku Naukowo - Technologicznego Jasionka oraz terenów Gminy Trzebownisko - Regulacja rowu C-0-2" - 2.983.900,-zł,
2) pokrycie kosztów opracowania dokumentacji technicznej dla projektu pn. "Podkarpacki Park Naukowo - Technologiczny (PPNT) - II etap, połączenie strefy S1-3 ze strefą S1 siecią wodociągowo - kanalizyjną" - 115.000,-zł.</t>
  </si>
  <si>
    <t>Wydział Zamiejscowy Prawa i Nauk o Gospodarce w Stalowej Woli Katolickiego Uniwersytetu Lubelskiego Jana Pawła II</t>
  </si>
  <si>
    <t>Wpływy z tytułu opłat za wyłączenie z produkcji gruntów rolnych</t>
  </si>
  <si>
    <t>Przeniesienie i zestawienie zespołu kościelnego p.w. św. Marka Ewangelisty wraz z wyposażeniem i wystrojem z Mielca - Rzochowa do Parku Etnograficznego Muzeum Kultury Ludowej w Kolbuszowej</t>
  </si>
  <si>
    <t>Rozbudowa i modernizacja Szpitala Wojewódzkiego Nr 2 w Rzeszowie - 14.269.515,-zł
Modernizacja i rozbudowa Szpitalnego Oddziału Ratunkowego w Szpitalu Wojewódzkim Nr 2 w Rzeszowie - 9.096.617,-zł
Termomodernizacja obiektów i infrastruktury Szpitala Wojewódzkiego Nr 2 w Rzeszowie - 600.000,-zł
Modernizacja i doposażenie Szpitala Wojewódzkiego Nr 2 w Rzeszowie na potrzeby funkcjonowania centrum urazowego - 615.300,-zł</t>
  </si>
  <si>
    <t>Zarządy melioracji i urządzeń wodnych</t>
  </si>
  <si>
    <t>Opłaty za zezwolenia na hurtową sprzedaż napojów alkoholowych</t>
  </si>
  <si>
    <t xml:space="preserve">Realizacja porozumienia dotyczącego zadania pn. "Przygotowanie i realizacja budowy drogi publicznej, jako łącznika drogi wojewódzkiej Nr 878 Rzeszów - Dylągówka w zakresie realizacji odcinka pozamiejskiego" </t>
  </si>
  <si>
    <t xml:space="preserve">PLAN DOCHODÓW GROMADZONYCH NA WYODRĘBNIONYM RACHUNKU PRZEZ WOJEWÓDZKIE OŚWIATOWE JEDNOSTKI BUDŻETOWE, 
ORAZ WYDATKÓW NIMI FINANSOWANYCH </t>
  </si>
  <si>
    <t>Wojewódzki Podkarpacki Szpital Psychiatryczny  im. prof. Eugeniusza Brzezickiego  w Żurawicy</t>
  </si>
  <si>
    <t>92695</t>
  </si>
  <si>
    <t>Muzeum Narodowe Ziemi Przemyskiej w Przemyślu</t>
  </si>
  <si>
    <t xml:space="preserve">Zakup sprzętu wystawienniczego dla ekspozycji stałych </t>
  </si>
  <si>
    <t>Modernizacja Wojewódzkiego Szpitala im.Św. Ojca Pio w Przemyślu - 1.188.929,-zł,
Zakup aparatury medycznej tj. laparoskopu oraz sondy scyntylacyjnej - 300.000,-zł.</t>
  </si>
  <si>
    <t>Dotowanie regionalnych kolejowych przewozów pasażerskich - 30.742.636,-zł,
Dotowanie międzywojewódzkich kolejowych przewozów pasażerskich - 7.766.454,-zł</t>
  </si>
  <si>
    <t>Szpitale ogólne</t>
  </si>
  <si>
    <t>Muzea</t>
  </si>
  <si>
    <t>Powiat Sanocki</t>
  </si>
  <si>
    <t xml:space="preserve">Dofinansowanie bieżącej działalności statutowej Muzeum Historycznego w Sanoku </t>
  </si>
  <si>
    <t xml:space="preserve">Rozbudowa z przebudową budynku Hotelowca dla Szpitala Specjalistyczego w Brzozowie Podkarpackiego Ośrodka Onkologicznego im. Ks. B. Markiewicza </t>
  </si>
  <si>
    <t>Powiat Brzozowski</t>
  </si>
  <si>
    <t>na realizację "Programu wsparcia jednostek spoza sektora finansów publicznych realizujących zadania i cele publiczne z zakresu kultury fizycznej"</t>
  </si>
  <si>
    <t>Udział w podatku dochodowym od osób prawnych</t>
  </si>
  <si>
    <t>Zamiejscowy Ośrodek Dydaktyczny Akademii Górniczo Hutniczej z siedzibą w Mielcu</t>
  </si>
  <si>
    <t xml:space="preserve">DOCHODY Z TYTUŁU DOTACJI OTRZYMANYCH NA PODSTAWIE POROZUMIEŃ 
Z JEDNOSTKAMI SAMORZĄDU TERYTORIALNEGO  </t>
  </si>
  <si>
    <t xml:space="preserve">WYDATKI  NA  ZADANIA  REALIZOWANE  NA  PODSTAWIE  POROZUMIEŃ  
Z  JEDNOSTKAMI  SAMORZĄDU  TERYTORIALNEGO  </t>
  </si>
  <si>
    <t>Tabela Nr 1
do  Uchwały V/52/11
Sejmiku Województwa Podkarpackiego 
 w Rzeszowie  z dnia  31 stycznia 2011 r.</t>
  </si>
  <si>
    <t>Tabela Nr 2
do  Uchwały V/52/11
Sejmiku Województwa Podkarpackiego 
 w Rzeszowie  z dnia  31 stycznia 2011 r.</t>
  </si>
  <si>
    <t>Załącznik Nr 1
do  Uchwały Nr V/52/11
Sejmiku Województwa Podkarpackiego 
 w Rzeszowie  z dnia  31 stycznia 2011r.</t>
  </si>
  <si>
    <t>Załącznik Nr 2
do  Uchwały Nr V/52/11
Sejmiku Województwa Podkarpackiego 
 w Rzeszowie  z dnia  31 stycznia 2011 r.</t>
  </si>
  <si>
    <t>Załącznik  Nr 3
do  Uchwały Nr  V/52/11
Sejmiku Województwa Podkarpackiego 
 w Rzeszowie  z dnia 31 stycznia 2011 r.</t>
  </si>
  <si>
    <t>Załącznik Nr 4
do  Uchwały Nr V/52/11
Sejmiku Województwa Podkarpackiego 
 w Rzeszowie  z dnia  31 stycznia 2011 r.</t>
  </si>
  <si>
    <t>Załącznik Nr 5
do  Uchwały Nr V/52/11
Sejmiku Województwa Podkarpackiego 
 w Rzeszowie  z dnia  31 stycznia 2011 r.</t>
  </si>
  <si>
    <t>Załącznik Nr 6
do  Uchwały Nr V/52/11
Sejmiku Województwa Podkarpackiego 
 w Rzeszowie  z dnia  31 stycznia 2011 r.</t>
  </si>
  <si>
    <t>Załącznik Nr 7
do  Uchwały Nr V/52/11
Sejmiku Województwa Podkarpackiego 
 w Rzeszowie  z dnia  31 stycznia 2011 r.</t>
  </si>
  <si>
    <t>Załącznik Nr 8
do  Uchwały Nr V/52/11
Sejmiku Województwa Podkarpackiego 
 w Rzeszowie  z dnia 31 stycznia 2011 r.</t>
  </si>
  <si>
    <t>Załącznik Nr 9
do  Uchwały Nr V/52/11
Sejmiku Województwa Podkarpackiego 
 w Rzeszowie  z dnia  31 stycznia 2011 r.</t>
  </si>
  <si>
    <t>Załącznik Nr 10
do  Uchwały Nr V/52/11
Sejmiku Województwa Podkarpackiego 
 w Rzeszowie  z dnia  31 stycznia 2011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</si>
</sst>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8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0"/>
      <name val="Arial"/>
      <family val="2"/>
    </font>
    <font>
      <sz val="10"/>
      <name val="Times New Roman CE"/>
      <family val="0"/>
    </font>
    <font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 CE"/>
      <family val="0"/>
    </font>
    <font>
      <b/>
      <sz val="12"/>
      <name val="Arial"/>
      <family val="2"/>
    </font>
    <font>
      <i/>
      <sz val="10"/>
      <name val="Arial"/>
      <family val="2"/>
    </font>
    <font>
      <i/>
      <sz val="10"/>
      <name val="Arial CE"/>
      <family val="0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2"/>
      <name val="Arial CE"/>
      <family val="0"/>
    </font>
    <font>
      <b/>
      <i/>
      <sz val="8"/>
      <name val="Arial"/>
      <family val="2"/>
    </font>
    <font>
      <b/>
      <sz val="8"/>
      <name val="Arial CE"/>
      <family val="0"/>
    </font>
    <font>
      <i/>
      <sz val="8"/>
      <name val="Arial"/>
      <family val="2"/>
    </font>
    <font>
      <b/>
      <sz val="11"/>
      <name val="Arial"/>
      <family val="2"/>
    </font>
    <font>
      <sz val="11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4"/>
      <name val="Arial CE"/>
      <family val="0"/>
    </font>
    <font>
      <sz val="12"/>
      <name val="Times New Roman CE"/>
      <family val="1"/>
    </font>
    <font>
      <i/>
      <sz val="12"/>
      <name val="Times New Roman CE"/>
      <family val="1"/>
    </font>
    <font>
      <i/>
      <sz val="10"/>
      <name val="Times New Roman CE"/>
      <family val="1"/>
    </font>
    <font>
      <i/>
      <sz val="10"/>
      <color indexed="8"/>
      <name val="Arial"/>
      <family val="2"/>
    </font>
    <font>
      <b/>
      <sz val="12"/>
      <name val="Times New Roman CE"/>
      <family val="1"/>
    </font>
    <font>
      <b/>
      <i/>
      <sz val="14"/>
      <name val="Arial"/>
      <family val="2"/>
    </font>
    <font>
      <sz val="10"/>
      <color indexed="10"/>
      <name val="Arial CE"/>
      <family val="0"/>
    </font>
    <font>
      <b/>
      <sz val="10"/>
      <name val="Arial CE"/>
      <family val="0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1"/>
      <name val="Arial"/>
      <family val="2"/>
    </font>
    <font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"/>
      <family val="2"/>
    </font>
    <font>
      <sz val="10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8"/>
      <color rgb="FFFF0000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CE"/>
      <family val="0"/>
    </font>
    <font>
      <i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29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70" fillId="27" borderId="1" applyNumberFormat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579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33" borderId="0" xfId="52" applyFill="1">
      <alignment/>
      <protection/>
    </xf>
    <xf numFmtId="0" fontId="2" fillId="0" borderId="0" xfId="52" applyBorder="1">
      <alignment/>
      <protection/>
    </xf>
    <xf numFmtId="0" fontId="6" fillId="0" borderId="10" xfId="52" applyFont="1" applyBorder="1" applyAlignment="1">
      <alignment horizontal="center" vertical="center" wrapText="1"/>
      <protection/>
    </xf>
    <xf numFmtId="49" fontId="7" fillId="33" borderId="10" xfId="52" applyNumberFormat="1" applyFont="1" applyFill="1" applyBorder="1" applyAlignment="1">
      <alignment horizontal="center" vertical="center"/>
      <protection/>
    </xf>
    <xf numFmtId="3" fontId="7" fillId="33" borderId="10" xfId="52" applyNumberFormat="1" applyFont="1" applyFill="1" applyBorder="1" applyAlignment="1">
      <alignment vertical="center"/>
      <protection/>
    </xf>
    <xf numFmtId="49" fontId="6" fillId="0" borderId="10" xfId="52" applyNumberFormat="1" applyFont="1" applyBorder="1" applyAlignment="1">
      <alignment horizontal="center" vertical="center"/>
      <protection/>
    </xf>
    <xf numFmtId="3" fontId="6" fillId="0" borderId="10" xfId="52" applyNumberFormat="1" applyFont="1" applyBorder="1" applyAlignment="1">
      <alignment vertical="center"/>
      <protection/>
    </xf>
    <xf numFmtId="0" fontId="2" fillId="34" borderId="0" xfId="52" applyFill="1">
      <alignment/>
      <protection/>
    </xf>
    <xf numFmtId="3" fontId="6" fillId="34" borderId="10" xfId="52" applyNumberFormat="1" applyFont="1" applyFill="1" applyBorder="1" applyAlignment="1">
      <alignment vertical="center"/>
      <protection/>
    </xf>
    <xf numFmtId="0" fontId="17" fillId="33" borderId="10" xfId="52" applyFont="1" applyFill="1" applyBorder="1" applyAlignment="1">
      <alignment horizontal="center" vertical="center"/>
      <protection/>
    </xf>
    <xf numFmtId="0" fontId="9" fillId="34" borderId="10" xfId="52" applyFont="1" applyFill="1" applyBorder="1" applyAlignment="1">
      <alignment horizontal="center" vertical="center"/>
      <protection/>
    </xf>
    <xf numFmtId="3" fontId="3" fillId="34" borderId="10" xfId="52" applyNumberFormat="1" applyFont="1" applyFill="1" applyBorder="1" applyAlignment="1">
      <alignment vertical="center"/>
      <protection/>
    </xf>
    <xf numFmtId="3" fontId="2" fillId="0" borderId="0" xfId="52" applyNumberFormat="1">
      <alignment/>
      <protection/>
    </xf>
    <xf numFmtId="0" fontId="4" fillId="0" borderId="0" xfId="52" applyFont="1">
      <alignment/>
      <protection/>
    </xf>
    <xf numFmtId="0" fontId="8" fillId="0" borderId="0" xfId="52" applyFont="1">
      <alignment/>
      <protection/>
    </xf>
    <xf numFmtId="0" fontId="4" fillId="35" borderId="0" xfId="52" applyFont="1" applyFill="1" applyBorder="1">
      <alignment/>
      <protection/>
    </xf>
    <xf numFmtId="0" fontId="8" fillId="0" borderId="10" xfId="52" applyFont="1" applyBorder="1" applyAlignment="1">
      <alignment horizontal="center" vertical="center"/>
      <protection/>
    </xf>
    <xf numFmtId="0" fontId="8" fillId="0" borderId="10" xfId="52" applyFont="1" applyBorder="1" applyAlignment="1">
      <alignment vertical="center"/>
      <protection/>
    </xf>
    <xf numFmtId="3" fontId="8" fillId="0" borderId="10" xfId="55" applyNumberFormat="1" applyFont="1" applyBorder="1" applyAlignment="1">
      <alignment vertical="center"/>
      <protection/>
    </xf>
    <xf numFmtId="3" fontId="8" fillId="0" borderId="10" xfId="55" applyNumberFormat="1" applyFont="1" applyFill="1" applyBorder="1" applyAlignment="1">
      <alignment vertical="center"/>
      <protection/>
    </xf>
    <xf numFmtId="3" fontId="8" fillId="0" borderId="10" xfId="52" applyNumberFormat="1" applyFont="1" applyFill="1" applyBorder="1" applyAlignment="1">
      <alignment vertical="center"/>
      <protection/>
    </xf>
    <xf numFmtId="0" fontId="3" fillId="0" borderId="10" xfId="52" applyFont="1" applyBorder="1" applyAlignment="1">
      <alignment horizontal="center" vertical="center"/>
      <protection/>
    </xf>
    <xf numFmtId="3" fontId="3" fillId="0" borderId="10" xfId="52" applyNumberFormat="1" applyFont="1" applyFill="1" applyBorder="1" applyAlignment="1">
      <alignment vertical="center"/>
      <protection/>
    </xf>
    <xf numFmtId="0" fontId="8" fillId="0" borderId="10" xfId="52" applyFont="1" applyBorder="1" applyAlignment="1">
      <alignment vertical="center" wrapText="1"/>
      <protection/>
    </xf>
    <xf numFmtId="3" fontId="8" fillId="0" borderId="10" xfId="52" applyNumberFormat="1" applyFont="1" applyBorder="1" applyAlignment="1">
      <alignment vertical="center"/>
      <protection/>
    </xf>
    <xf numFmtId="0" fontId="4" fillId="35" borderId="0" xfId="52" applyFont="1" applyFill="1">
      <alignment/>
      <protection/>
    </xf>
    <xf numFmtId="0" fontId="8" fillId="36" borderId="10" xfId="52" applyFont="1" applyFill="1" applyBorder="1" applyAlignment="1">
      <alignment horizontal="center" vertical="center"/>
      <protection/>
    </xf>
    <xf numFmtId="3" fontId="8" fillId="36" borderId="10" xfId="52" applyNumberFormat="1" applyFont="1" applyFill="1" applyBorder="1" applyAlignment="1">
      <alignment vertical="center"/>
      <protection/>
    </xf>
    <xf numFmtId="0" fontId="8" fillId="0" borderId="10" xfId="52" applyFont="1" applyFill="1" applyBorder="1" applyAlignment="1">
      <alignment horizontal="center" vertical="center"/>
      <protection/>
    </xf>
    <xf numFmtId="0" fontId="8" fillId="0" borderId="10" xfId="52" applyFont="1" applyFill="1" applyBorder="1" applyAlignment="1">
      <alignment horizontal="left" vertical="center" wrapText="1"/>
      <protection/>
    </xf>
    <xf numFmtId="0" fontId="8" fillId="0" borderId="10" xfId="52" applyFont="1" applyFill="1" applyBorder="1" applyAlignment="1">
      <alignment horizontal="left" vertical="center"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3" fillId="0" borderId="11" xfId="52" applyFont="1" applyFill="1" applyBorder="1" applyAlignment="1">
      <alignment horizontal="center" vertical="center"/>
      <protection/>
    </xf>
    <xf numFmtId="0" fontId="4" fillId="0" borderId="0" xfId="52" applyFont="1" applyFill="1" applyBorder="1">
      <alignment/>
      <protection/>
    </xf>
    <xf numFmtId="0" fontId="4" fillId="0" borderId="0" xfId="52" applyFont="1" applyFill="1">
      <alignment/>
      <protection/>
    </xf>
    <xf numFmtId="3" fontId="8" fillId="0" borderId="10" xfId="52" applyNumberFormat="1" applyFont="1" applyFill="1" applyBorder="1" applyAlignment="1">
      <alignment horizontal="right" vertical="center"/>
      <protection/>
    </xf>
    <xf numFmtId="3" fontId="8" fillId="0" borderId="10" xfId="52" applyNumberFormat="1" applyFont="1" applyBorder="1" applyAlignment="1">
      <alignment horizontal="right" vertical="center"/>
      <protection/>
    </xf>
    <xf numFmtId="0" fontId="8" fillId="0" borderId="10" xfId="52" applyFont="1" applyBorder="1" applyAlignment="1">
      <alignment horizontal="left" vertical="center" wrapText="1"/>
      <protection/>
    </xf>
    <xf numFmtId="3" fontId="4" fillId="0" borderId="0" xfId="52" applyNumberFormat="1" applyFont="1">
      <alignment/>
      <protection/>
    </xf>
    <xf numFmtId="0" fontId="8" fillId="0" borderId="11" xfId="52" applyFont="1" applyFill="1" applyBorder="1" applyAlignment="1">
      <alignment horizontal="center" vertical="center"/>
      <protection/>
    </xf>
    <xf numFmtId="0" fontId="8" fillId="0" borderId="11" xfId="52" applyFont="1" applyBorder="1" applyAlignment="1">
      <alignment horizontal="left" vertical="center" wrapText="1"/>
      <protection/>
    </xf>
    <xf numFmtId="0" fontId="8" fillId="0" borderId="12" xfId="52" applyFont="1" applyBorder="1" applyAlignment="1">
      <alignment horizontal="center" vertical="center"/>
      <protection/>
    </xf>
    <xf numFmtId="164" fontId="4" fillId="0" borderId="0" xfId="52" applyNumberFormat="1" applyFont="1">
      <alignment/>
      <protection/>
    </xf>
    <xf numFmtId="3" fontId="19" fillId="33" borderId="10" xfId="52" applyNumberFormat="1" applyFont="1" applyFill="1" applyBorder="1" applyAlignment="1">
      <alignment vertical="center"/>
      <protection/>
    </xf>
    <xf numFmtId="0" fontId="20" fillId="33" borderId="10" xfId="52" applyFont="1" applyFill="1" applyBorder="1" applyAlignment="1">
      <alignment horizontal="left" vertical="center"/>
      <protection/>
    </xf>
    <xf numFmtId="0" fontId="20" fillId="0" borderId="0" xfId="52" applyFont="1">
      <alignment/>
      <protection/>
    </xf>
    <xf numFmtId="0" fontId="8" fillId="0" borderId="0" xfId="52" applyFont="1" applyAlignment="1">
      <alignment vertical="center"/>
      <protection/>
    </xf>
    <xf numFmtId="0" fontId="20" fillId="33" borderId="10" xfId="52" applyFont="1" applyFill="1" applyBorder="1">
      <alignment/>
      <protection/>
    </xf>
    <xf numFmtId="0" fontId="20" fillId="0" borderId="0" xfId="52" applyFont="1" applyFill="1">
      <alignment/>
      <protection/>
    </xf>
    <xf numFmtId="0" fontId="20" fillId="35" borderId="0" xfId="52" applyFont="1" applyFill="1">
      <alignment/>
      <protection/>
    </xf>
    <xf numFmtId="0" fontId="22" fillId="0" borderId="0" xfId="52" applyFont="1">
      <alignment/>
      <protection/>
    </xf>
    <xf numFmtId="0" fontId="11" fillId="0" borderId="0" xfId="52" applyFont="1" applyAlignment="1">
      <alignment horizontal="right" vertical="center"/>
      <protection/>
    </xf>
    <xf numFmtId="0" fontId="11" fillId="0" borderId="0" xfId="52" applyFont="1" applyAlignment="1">
      <alignment horizontal="right"/>
      <protection/>
    </xf>
    <xf numFmtId="3" fontId="8" fillId="0" borderId="10" xfId="52" applyNumberFormat="1" applyFont="1" applyBorder="1" applyAlignment="1">
      <alignment horizontal="right" vertical="center" wrapText="1"/>
      <protection/>
    </xf>
    <xf numFmtId="49" fontId="3" fillId="0" borderId="10" xfId="52" applyNumberFormat="1" applyFont="1" applyBorder="1" applyAlignment="1">
      <alignment horizontal="center" vertical="center"/>
      <protection/>
    </xf>
    <xf numFmtId="3" fontId="8" fillId="34" borderId="10" xfId="52" applyNumberFormat="1" applyFont="1" applyFill="1" applyBorder="1" applyAlignment="1">
      <alignment horizontal="right" vertical="center"/>
      <protection/>
    </xf>
    <xf numFmtId="3" fontId="10" fillId="0" borderId="10" xfId="52" applyNumberFormat="1" applyFont="1" applyBorder="1" applyAlignment="1">
      <alignment horizontal="right" vertical="center"/>
      <protection/>
    </xf>
    <xf numFmtId="0" fontId="23" fillId="0" borderId="0" xfId="52" applyFont="1">
      <alignment/>
      <protection/>
    </xf>
    <xf numFmtId="49" fontId="4" fillId="0" borderId="0" xfId="52" applyNumberFormat="1" applyFont="1" applyAlignment="1">
      <alignment horizontal="center" vertical="center"/>
      <protection/>
    </xf>
    <xf numFmtId="3" fontId="4" fillId="0" borderId="0" xfId="52" applyNumberFormat="1" applyFont="1" applyAlignment="1">
      <alignment horizontal="right" vertical="center"/>
      <protection/>
    </xf>
    <xf numFmtId="0" fontId="2" fillId="0" borderId="0" xfId="52" applyAlignment="1">
      <alignment vertical="center"/>
      <protection/>
    </xf>
    <xf numFmtId="49" fontId="4" fillId="0" borderId="0" xfId="52" applyNumberFormat="1" applyFont="1" applyAlignment="1">
      <alignment horizontal="center"/>
      <protection/>
    </xf>
    <xf numFmtId="3" fontId="4" fillId="0" borderId="0" xfId="52" applyNumberFormat="1" applyFont="1" applyAlignment="1">
      <alignment horizontal="right"/>
      <protection/>
    </xf>
    <xf numFmtId="0" fontId="4" fillId="0" borderId="0" xfId="52" applyFont="1" applyAlignment="1">
      <alignment horizontal="center"/>
      <protection/>
    </xf>
    <xf numFmtId="49" fontId="2" fillId="0" borderId="0" xfId="52" applyNumberFormat="1" applyAlignment="1">
      <alignment horizontal="center" vertical="center"/>
      <protection/>
    </xf>
    <xf numFmtId="0" fontId="2" fillId="0" borderId="0" xfId="52" applyAlignment="1">
      <alignment horizontal="center"/>
      <protection/>
    </xf>
    <xf numFmtId="0" fontId="2" fillId="0" borderId="0" xfId="52" applyAlignment="1">
      <alignment vertical="center" wrapText="1"/>
      <protection/>
    </xf>
    <xf numFmtId="0" fontId="2" fillId="0" borderId="0" xfId="52" applyAlignment="1">
      <alignment horizontal="center" wrapText="1"/>
      <protection/>
    </xf>
    <xf numFmtId="0" fontId="21" fillId="0" borderId="10" xfId="52" applyFont="1" applyFill="1" applyBorder="1" applyAlignment="1">
      <alignment vertical="center"/>
      <protection/>
    </xf>
    <xf numFmtId="0" fontId="23" fillId="0" borderId="0" xfId="52" applyFont="1" applyAlignment="1">
      <alignment vertical="center"/>
      <protection/>
    </xf>
    <xf numFmtId="49" fontId="24" fillId="0" borderId="0" xfId="52" applyNumberFormat="1" applyFont="1" applyAlignment="1">
      <alignment horizontal="center" vertical="center"/>
      <protection/>
    </xf>
    <xf numFmtId="3" fontId="24" fillId="0" borderId="0" xfId="52" applyNumberFormat="1" applyFont="1" applyAlignment="1">
      <alignment horizontal="right" vertical="center"/>
      <protection/>
    </xf>
    <xf numFmtId="0" fontId="3" fillId="0" borderId="0" xfId="52" applyFont="1" applyAlignment="1">
      <alignment horizontal="center" vertical="center" wrapText="1"/>
      <protection/>
    </xf>
    <xf numFmtId="0" fontId="13" fillId="0" borderId="0" xfId="52" applyFont="1" applyBorder="1" applyAlignment="1">
      <alignment horizontal="center" vertical="center" wrapText="1"/>
      <protection/>
    </xf>
    <xf numFmtId="0" fontId="11" fillId="0" borderId="0" xfId="52" applyFont="1" applyBorder="1" applyAlignment="1">
      <alignment horizontal="right" vertical="center" wrapText="1"/>
      <protection/>
    </xf>
    <xf numFmtId="3" fontId="3" fillId="0" borderId="10" xfId="52" applyNumberFormat="1" applyFont="1" applyBorder="1" applyAlignment="1">
      <alignment horizontal="right" vertical="center"/>
      <protection/>
    </xf>
    <xf numFmtId="3" fontId="14" fillId="0" borderId="10" xfId="52" applyNumberFormat="1" applyFont="1" applyBorder="1" applyAlignment="1">
      <alignment horizontal="right" vertical="center"/>
      <protection/>
    </xf>
    <xf numFmtId="0" fontId="8" fillId="0" borderId="10" xfId="52" applyFont="1" applyBorder="1">
      <alignment/>
      <protection/>
    </xf>
    <xf numFmtId="49" fontId="8" fillId="0" borderId="10" xfId="52" applyNumberFormat="1" applyFont="1" applyBorder="1" applyAlignment="1">
      <alignment horizontal="center" vertical="center"/>
      <protection/>
    </xf>
    <xf numFmtId="49" fontId="8" fillId="0" borderId="10" xfId="52" applyNumberFormat="1" applyFont="1" applyBorder="1" applyAlignment="1">
      <alignment horizontal="center" vertical="center" wrapText="1"/>
      <protection/>
    </xf>
    <xf numFmtId="3" fontId="11" fillId="0" borderId="10" xfId="52" applyNumberFormat="1" applyFont="1" applyBorder="1" applyAlignment="1">
      <alignment horizontal="right" vertical="center"/>
      <protection/>
    </xf>
    <xf numFmtId="3" fontId="8" fillId="0" borderId="10" xfId="52" applyNumberFormat="1" applyFont="1" applyBorder="1" applyAlignment="1">
      <alignment horizontal="center" vertical="center" wrapText="1"/>
      <protection/>
    </xf>
    <xf numFmtId="3" fontId="10" fillId="0" borderId="10" xfId="52" applyNumberFormat="1" applyFont="1" applyBorder="1" applyAlignment="1">
      <alignment horizontal="center" vertical="center" wrapText="1"/>
      <protection/>
    </xf>
    <xf numFmtId="0" fontId="21" fillId="0" borderId="10" xfId="52" applyFont="1" applyBorder="1" applyAlignment="1">
      <alignment horizontal="center" vertical="center" wrapText="1"/>
      <protection/>
    </xf>
    <xf numFmtId="0" fontId="2" fillId="0" borderId="0" xfId="52" applyAlignment="1">
      <alignment horizontal="center" vertical="center" wrapText="1"/>
      <protection/>
    </xf>
    <xf numFmtId="0" fontId="4" fillId="0" borderId="0" xfId="52" applyFont="1" applyAlignment="1">
      <alignment vertical="center"/>
      <protection/>
    </xf>
    <xf numFmtId="0" fontId="8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center" vertical="center"/>
      <protection/>
    </xf>
    <xf numFmtId="0" fontId="11" fillId="0" borderId="0" xfId="52" applyFont="1" applyAlignment="1">
      <alignment horizontal="right" wrapText="1"/>
      <protection/>
    </xf>
    <xf numFmtId="0" fontId="24" fillId="0" borderId="0" xfId="52" applyFont="1" applyAlignment="1">
      <alignment vertical="center"/>
      <protection/>
    </xf>
    <xf numFmtId="49" fontId="14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vertical="center"/>
      <protection/>
    </xf>
    <xf numFmtId="49" fontId="11" fillId="0" borderId="10" xfId="52" applyNumberFormat="1" applyFont="1" applyBorder="1" applyAlignment="1">
      <alignment horizontal="center" vertical="center" wrapText="1"/>
      <protection/>
    </xf>
    <xf numFmtId="49" fontId="14" fillId="0" borderId="10" xfId="52" applyNumberFormat="1" applyFont="1" applyBorder="1" applyAlignment="1">
      <alignment vertical="top"/>
      <protection/>
    </xf>
    <xf numFmtId="49" fontId="14" fillId="0" borderId="10" xfId="52" applyNumberFormat="1" applyFont="1" applyBorder="1" applyAlignment="1">
      <alignment horizontal="center" vertical="top"/>
      <protection/>
    </xf>
    <xf numFmtId="49" fontId="24" fillId="0" borderId="0" xfId="52" applyNumberFormat="1" applyFont="1" applyBorder="1" applyAlignment="1">
      <alignment horizontal="center" vertical="center"/>
      <protection/>
    </xf>
    <xf numFmtId="49" fontId="25" fillId="0" borderId="0" xfId="52" applyNumberFormat="1" applyFont="1" applyBorder="1" applyAlignment="1">
      <alignment horizontal="center" vertical="top"/>
      <protection/>
    </xf>
    <xf numFmtId="0" fontId="24" fillId="0" borderId="0" xfId="52" applyFont="1" applyBorder="1" applyAlignment="1">
      <alignment horizontal="center" vertical="center"/>
      <protection/>
    </xf>
    <xf numFmtId="0" fontId="24" fillId="0" borderId="0" xfId="52" applyFont="1" applyFill="1" applyBorder="1" applyAlignment="1">
      <alignment horizontal="center" vertical="center"/>
      <protection/>
    </xf>
    <xf numFmtId="3" fontId="24" fillId="0" borderId="0" xfId="52" applyNumberFormat="1" applyFont="1" applyBorder="1" applyAlignment="1">
      <alignment horizontal="right" vertical="center"/>
      <protection/>
    </xf>
    <xf numFmtId="0" fontId="21" fillId="0" borderId="0" xfId="52" applyFont="1" applyBorder="1" applyAlignment="1">
      <alignment horizontal="center" vertical="top"/>
      <protection/>
    </xf>
    <xf numFmtId="0" fontId="5" fillId="0" borderId="0" xfId="52" applyFont="1" applyBorder="1" applyAlignment="1">
      <alignment horizontal="center" vertical="center"/>
      <protection/>
    </xf>
    <xf numFmtId="0" fontId="21" fillId="0" borderId="0" xfId="52" applyFont="1" applyBorder="1" applyAlignment="1">
      <alignment horizontal="center" vertical="center"/>
      <protection/>
    </xf>
    <xf numFmtId="0" fontId="11" fillId="0" borderId="0" xfId="52" applyFont="1" applyBorder="1" applyAlignment="1">
      <alignment horizontal="center" vertical="center"/>
      <protection/>
    </xf>
    <xf numFmtId="49" fontId="11" fillId="0" borderId="10" xfId="52" applyNumberFormat="1" applyFont="1" applyBorder="1" applyAlignment="1">
      <alignment horizontal="center" vertical="center"/>
      <protection/>
    </xf>
    <xf numFmtId="49" fontId="4" fillId="0" borderId="0" xfId="52" applyNumberFormat="1" applyFont="1" applyAlignment="1">
      <alignment vertical="center"/>
      <protection/>
    </xf>
    <xf numFmtId="0" fontId="4" fillId="0" borderId="0" xfId="52" applyFont="1" applyAlignment="1">
      <alignment horizontal="right" vertical="center"/>
      <protection/>
    </xf>
    <xf numFmtId="3" fontId="4" fillId="0" borderId="0" xfId="52" applyNumberFormat="1" applyFont="1" applyAlignment="1">
      <alignment vertical="center"/>
      <protection/>
    </xf>
    <xf numFmtId="0" fontId="4" fillId="0" borderId="0" xfId="52" applyFont="1" applyAlignment="1">
      <alignment horizontal="center" vertical="center" wrapText="1"/>
      <protection/>
    </xf>
    <xf numFmtId="0" fontId="11" fillId="0" borderId="0" xfId="52" applyFont="1" applyAlignment="1">
      <alignment horizontal="right" vertical="center" wrapText="1"/>
      <protection/>
    </xf>
    <xf numFmtId="3" fontId="4" fillId="0" borderId="0" xfId="52" applyNumberFormat="1" applyFont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 wrapText="1"/>
      <protection/>
    </xf>
    <xf numFmtId="49" fontId="11" fillId="33" borderId="10" xfId="52" applyNumberFormat="1" applyFont="1" applyFill="1" applyBorder="1" applyAlignment="1">
      <alignment horizontal="center" vertical="center"/>
      <protection/>
    </xf>
    <xf numFmtId="0" fontId="11" fillId="0" borderId="10" xfId="52" applyFont="1" applyBorder="1" applyAlignment="1">
      <alignment horizontal="center" vertical="center"/>
      <protection/>
    </xf>
    <xf numFmtId="0" fontId="11" fillId="33" borderId="10" xfId="52" applyFont="1" applyFill="1" applyBorder="1" applyAlignment="1">
      <alignment horizontal="center" vertical="center"/>
      <protection/>
    </xf>
    <xf numFmtId="0" fontId="8" fillId="33" borderId="10" xfId="52" applyFont="1" applyFill="1" applyBorder="1" applyAlignment="1">
      <alignment horizontal="center" vertical="center"/>
      <protection/>
    </xf>
    <xf numFmtId="0" fontId="3" fillId="36" borderId="10" xfId="52" applyFont="1" applyFill="1" applyBorder="1" applyAlignment="1">
      <alignment horizontal="center" vertical="center"/>
      <protection/>
    </xf>
    <xf numFmtId="49" fontId="11" fillId="0" borderId="10" xfId="52" applyNumberFormat="1" applyFont="1" applyBorder="1" applyAlignment="1">
      <alignment horizontal="center" vertical="top"/>
      <protection/>
    </xf>
    <xf numFmtId="0" fontId="24" fillId="0" borderId="0" xfId="52" applyFont="1" applyAlignment="1">
      <alignment horizontal="center" vertical="top"/>
      <protection/>
    </xf>
    <xf numFmtId="0" fontId="26" fillId="0" borderId="0" xfId="52" applyFont="1" applyAlignment="1">
      <alignment horizontal="center" vertical="center"/>
      <protection/>
    </xf>
    <xf numFmtId="0" fontId="11" fillId="0" borderId="13" xfId="52" applyFont="1" applyBorder="1" applyAlignment="1">
      <alignment horizontal="center" vertical="center" wrapText="1"/>
      <protection/>
    </xf>
    <xf numFmtId="0" fontId="14" fillId="0" borderId="10" xfId="52" applyFont="1" applyBorder="1" applyAlignment="1">
      <alignment horizontal="center" vertical="center" wrapText="1"/>
      <protection/>
    </xf>
    <xf numFmtId="3" fontId="3" fillId="33" borderId="10" xfId="52" applyNumberFormat="1" applyFont="1" applyFill="1" applyBorder="1" applyAlignment="1">
      <alignment horizontal="right" vertical="center"/>
      <protection/>
    </xf>
    <xf numFmtId="49" fontId="11" fillId="0" borderId="10" xfId="52" applyNumberFormat="1" applyFont="1" applyFill="1" applyBorder="1" applyAlignment="1">
      <alignment horizontal="center" vertical="center"/>
      <protection/>
    </xf>
    <xf numFmtId="49" fontId="11" fillId="0" borderId="10" xfId="52" applyNumberFormat="1" applyFont="1" applyFill="1" applyBorder="1" applyAlignment="1">
      <alignment horizontal="center" vertical="center" wrapText="1"/>
      <protection/>
    </xf>
    <xf numFmtId="3" fontId="11" fillId="0" borderId="10" xfId="52" applyNumberFormat="1" applyFont="1" applyFill="1" applyBorder="1" applyAlignment="1">
      <alignment horizontal="right" vertical="center"/>
      <protection/>
    </xf>
    <xf numFmtId="0" fontId="11" fillId="0" borderId="10" xfId="52" applyFont="1" applyFill="1" applyBorder="1" applyAlignment="1">
      <alignment horizontal="center" vertical="center" wrapText="1"/>
      <protection/>
    </xf>
    <xf numFmtId="3" fontId="27" fillId="0" borderId="10" xfId="52" applyNumberFormat="1" applyFont="1" applyFill="1" applyBorder="1" applyAlignment="1">
      <alignment horizontal="right" vertical="center"/>
      <protection/>
    </xf>
    <xf numFmtId="0" fontId="11" fillId="0" borderId="10" xfId="52" applyFont="1" applyFill="1" applyBorder="1" applyAlignment="1">
      <alignment horizontal="center" vertical="center"/>
      <protection/>
    </xf>
    <xf numFmtId="49" fontId="4" fillId="0" borderId="0" xfId="52" applyNumberFormat="1" applyFont="1" applyAlignment="1">
      <alignment horizontal="center" vertical="top"/>
      <protection/>
    </xf>
    <xf numFmtId="49" fontId="26" fillId="0" borderId="0" xfId="52" applyNumberFormat="1" applyFont="1" applyAlignment="1">
      <alignment horizontal="center" vertical="center"/>
      <protection/>
    </xf>
    <xf numFmtId="0" fontId="4" fillId="0" borderId="0" xfId="52" applyFont="1" applyAlignment="1">
      <alignment horizontal="center" vertical="top"/>
      <protection/>
    </xf>
    <xf numFmtId="0" fontId="11" fillId="0" borderId="0" xfId="52" applyFont="1" applyBorder="1" applyAlignment="1">
      <alignment vertical="center" wrapText="1"/>
      <protection/>
    </xf>
    <xf numFmtId="49" fontId="11" fillId="33" borderId="10" xfId="52" applyNumberFormat="1" applyFont="1" applyFill="1" applyBorder="1" applyAlignment="1">
      <alignment horizontal="center" vertical="center" wrapText="1"/>
      <protection/>
    </xf>
    <xf numFmtId="49" fontId="24" fillId="0" borderId="0" xfId="52" applyNumberFormat="1" applyFont="1" applyBorder="1" applyAlignment="1">
      <alignment horizontal="center" vertical="top"/>
      <protection/>
    </xf>
    <xf numFmtId="49" fontId="26" fillId="0" borderId="0" xfId="52" applyNumberFormat="1" applyFont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 vertical="center"/>
      <protection/>
    </xf>
    <xf numFmtId="3" fontId="28" fillId="0" borderId="0" xfId="52" applyNumberFormat="1" applyFont="1" applyBorder="1" applyAlignment="1">
      <alignment horizontal="right" vertical="center"/>
      <protection/>
    </xf>
    <xf numFmtId="3" fontId="4" fillId="0" borderId="0" xfId="52" applyNumberFormat="1" applyFont="1" applyBorder="1" applyAlignment="1">
      <alignment horizontal="center" vertical="center"/>
      <protection/>
    </xf>
    <xf numFmtId="49" fontId="24" fillId="0" borderId="0" xfId="52" applyNumberFormat="1" applyFont="1" applyAlignment="1">
      <alignment horizontal="center" vertical="top"/>
      <protection/>
    </xf>
    <xf numFmtId="0" fontId="8" fillId="0" borderId="0" xfId="56" applyFont="1">
      <alignment/>
      <protection/>
    </xf>
    <xf numFmtId="0" fontId="8" fillId="36" borderId="0" xfId="56" applyFont="1" applyFill="1">
      <alignment/>
      <protection/>
    </xf>
    <xf numFmtId="0" fontId="0" fillId="0" borderId="0" xfId="55">
      <alignment/>
      <protection/>
    </xf>
    <xf numFmtId="0" fontId="13" fillId="0" borderId="0" xfId="56" applyFont="1" applyBorder="1" applyAlignment="1">
      <alignment horizontal="center" vertical="center" wrapText="1"/>
      <protection/>
    </xf>
    <xf numFmtId="0" fontId="13" fillId="36" borderId="0" xfId="56" applyFont="1" applyFill="1" applyBorder="1" applyAlignment="1">
      <alignment horizontal="center" vertical="center" wrapText="1"/>
      <protection/>
    </xf>
    <xf numFmtId="0" fontId="11" fillId="0" borderId="0" xfId="56" applyFont="1" applyBorder="1" applyAlignment="1">
      <alignment horizontal="right" vertical="center" wrapText="1"/>
      <protection/>
    </xf>
    <xf numFmtId="0" fontId="10" fillId="0" borderId="10" xfId="56" applyFont="1" applyBorder="1" applyAlignment="1">
      <alignment horizontal="center" vertical="center"/>
      <protection/>
    </xf>
    <xf numFmtId="0" fontId="10" fillId="36" borderId="10" xfId="56" applyFont="1" applyFill="1" applyBorder="1" applyAlignment="1">
      <alignment horizontal="center" vertical="center"/>
      <protection/>
    </xf>
    <xf numFmtId="0" fontId="18" fillId="0" borderId="10" xfId="56" applyFont="1" applyBorder="1" applyAlignment="1">
      <alignment horizontal="center" vertical="center"/>
      <protection/>
    </xf>
    <xf numFmtId="0" fontId="18" fillId="36" borderId="10" xfId="56" applyFont="1" applyFill="1" applyBorder="1" applyAlignment="1">
      <alignment horizontal="center" vertical="center"/>
      <protection/>
    </xf>
    <xf numFmtId="0" fontId="18" fillId="0" borderId="10" xfId="56" applyFont="1" applyFill="1" applyBorder="1" applyAlignment="1">
      <alignment horizontal="center" vertical="center"/>
      <protection/>
    </xf>
    <xf numFmtId="0" fontId="8" fillId="0" borderId="10" xfId="56" applyFont="1" applyBorder="1" applyAlignment="1">
      <alignment horizontal="center" vertical="center"/>
      <protection/>
    </xf>
    <xf numFmtId="0" fontId="8" fillId="36" borderId="10" xfId="58" applyFont="1" applyFill="1" applyBorder="1" applyAlignment="1">
      <alignment horizontal="left" vertical="center" wrapText="1"/>
      <protection/>
    </xf>
    <xf numFmtId="0" fontId="8" fillId="36" borderId="10" xfId="58" applyFont="1" applyFill="1" applyBorder="1" applyAlignment="1">
      <alignment horizontal="center" vertical="center" wrapText="1"/>
      <protection/>
    </xf>
    <xf numFmtId="3" fontId="8" fillId="0" borderId="10" xfId="56" applyNumberFormat="1" applyFont="1" applyFill="1" applyBorder="1" applyAlignment="1">
      <alignment vertical="center"/>
      <protection/>
    </xf>
    <xf numFmtId="0" fontId="8" fillId="36" borderId="10" xfId="58" applyFont="1" applyFill="1" applyBorder="1" applyAlignment="1">
      <alignment horizontal="center" vertical="center"/>
      <protection/>
    </xf>
    <xf numFmtId="0" fontId="8" fillId="36" borderId="10" xfId="58" applyFont="1" applyFill="1" applyBorder="1" applyAlignment="1">
      <alignment horizontal="left" vertical="center"/>
      <protection/>
    </xf>
    <xf numFmtId="3" fontId="0" fillId="0" borderId="0" xfId="55" applyNumberFormat="1">
      <alignment/>
      <protection/>
    </xf>
    <xf numFmtId="3" fontId="10" fillId="0" borderId="10" xfId="56" applyNumberFormat="1" applyFont="1" applyBorder="1" applyAlignment="1">
      <alignment vertical="center"/>
      <protection/>
    </xf>
    <xf numFmtId="0" fontId="21" fillId="0" borderId="10" xfId="52" applyFont="1" applyBorder="1" applyAlignment="1">
      <alignment vertical="center"/>
      <protection/>
    </xf>
    <xf numFmtId="0" fontId="77" fillId="0" borderId="10" xfId="52" applyFont="1" applyBorder="1" applyAlignment="1">
      <alignment horizontal="left" vertical="center" wrapText="1"/>
      <protection/>
    </xf>
    <xf numFmtId="0" fontId="77" fillId="0" borderId="10" xfId="52" applyFont="1" applyBorder="1" applyAlignment="1">
      <alignment vertical="center" wrapText="1"/>
      <protection/>
    </xf>
    <xf numFmtId="0" fontId="9" fillId="0" borderId="0" xfId="52" applyFont="1" applyBorder="1" applyAlignment="1">
      <alignment horizontal="center" vertical="center" wrapText="1"/>
      <protection/>
    </xf>
    <xf numFmtId="0" fontId="9" fillId="0" borderId="0" xfId="52" applyFont="1" applyAlignment="1">
      <alignment horizontal="center" vertical="center" wrapText="1"/>
      <protection/>
    </xf>
    <xf numFmtId="0" fontId="9" fillId="0" borderId="0" xfId="52" applyFont="1" applyAlignment="1">
      <alignment vertical="center" wrapText="1"/>
      <protection/>
    </xf>
    <xf numFmtId="0" fontId="9" fillId="0" borderId="0" xfId="52" applyFont="1" applyAlignment="1">
      <alignment wrapText="1"/>
      <protection/>
    </xf>
    <xf numFmtId="0" fontId="9" fillId="0" borderId="0" xfId="52" applyFont="1" applyBorder="1" applyAlignment="1">
      <alignment wrapText="1"/>
      <protection/>
    </xf>
    <xf numFmtId="0" fontId="2" fillId="0" borderId="0" xfId="52" applyFill="1">
      <alignment/>
      <protection/>
    </xf>
    <xf numFmtId="49" fontId="6" fillId="0" borderId="10" xfId="52" applyNumberFormat="1" applyFont="1" applyFill="1" applyBorder="1" applyAlignment="1">
      <alignment horizontal="center" vertical="center"/>
      <protection/>
    </xf>
    <xf numFmtId="3" fontId="6" fillId="0" borderId="10" xfId="52" applyNumberFormat="1" applyFont="1" applyFill="1" applyBorder="1" applyAlignment="1">
      <alignment vertical="center"/>
      <protection/>
    </xf>
    <xf numFmtId="0" fontId="2" fillId="0" borderId="0" xfId="52" applyFont="1" applyFill="1">
      <alignment/>
      <protection/>
    </xf>
    <xf numFmtId="49" fontId="6" fillId="0" borderId="12" xfId="52" applyNumberFormat="1" applyFont="1" applyFill="1" applyBorder="1" applyAlignment="1">
      <alignment horizontal="center" vertical="center"/>
      <protection/>
    </xf>
    <xf numFmtId="3" fontId="6" fillId="37" borderId="10" xfId="52" applyNumberFormat="1" applyFont="1" applyFill="1" applyBorder="1" applyAlignment="1">
      <alignment vertical="center"/>
      <protection/>
    </xf>
    <xf numFmtId="49" fontId="6" fillId="37" borderId="10" xfId="52" applyNumberFormat="1" applyFont="1" applyFill="1" applyBorder="1" applyAlignment="1">
      <alignment horizontal="center" vertical="center"/>
      <protection/>
    </xf>
    <xf numFmtId="0" fontId="2" fillId="37" borderId="0" xfId="52" applyFill="1">
      <alignment/>
      <protection/>
    </xf>
    <xf numFmtId="0" fontId="9" fillId="37" borderId="10" xfId="52" applyFont="1" applyFill="1" applyBorder="1" applyAlignment="1">
      <alignment horizontal="center" vertical="center"/>
      <protection/>
    </xf>
    <xf numFmtId="49" fontId="6" fillId="0" borderId="11" xfId="52" applyNumberFormat="1" applyFont="1" applyFill="1" applyBorder="1" applyAlignment="1">
      <alignment horizontal="center" vertical="center"/>
      <protection/>
    </xf>
    <xf numFmtId="0" fontId="77" fillId="0" borderId="12" xfId="52" applyFont="1" applyBorder="1" applyAlignment="1">
      <alignment vertical="center" wrapText="1"/>
      <protection/>
    </xf>
    <xf numFmtId="2" fontId="2" fillId="0" borderId="0" xfId="52" applyNumberFormat="1">
      <alignment/>
      <protection/>
    </xf>
    <xf numFmtId="49" fontId="78" fillId="0" borderId="10" xfId="52" applyNumberFormat="1" applyFont="1" applyFill="1" applyBorder="1" applyAlignment="1">
      <alignment horizontal="center" vertical="center"/>
      <protection/>
    </xf>
    <xf numFmtId="3" fontId="77" fillId="0" borderId="10" xfId="55" applyNumberFormat="1" applyFont="1" applyFill="1" applyBorder="1" applyAlignment="1">
      <alignment horizontal="right" vertical="center"/>
      <protection/>
    </xf>
    <xf numFmtId="4" fontId="8" fillId="0" borderId="10" xfId="55" applyNumberFormat="1" applyFont="1" applyFill="1" applyBorder="1" applyAlignment="1">
      <alignment horizontal="left" vertical="center" wrapText="1"/>
      <protection/>
    </xf>
    <xf numFmtId="0" fontId="8" fillId="0" borderId="10" xfId="55" applyFont="1" applyFill="1" applyBorder="1" applyAlignment="1">
      <alignment horizontal="left" vertical="center" wrapText="1"/>
      <protection/>
    </xf>
    <xf numFmtId="0" fontId="77" fillId="0" borderId="10" xfId="55" applyFont="1" applyFill="1" applyBorder="1" applyAlignment="1">
      <alignment horizontal="left" vertical="center" wrapText="1"/>
      <protection/>
    </xf>
    <xf numFmtId="0" fontId="2" fillId="0" borderId="0" xfId="52" applyFont="1" applyBorder="1" applyAlignment="1">
      <alignment vertical="center"/>
      <protection/>
    </xf>
    <xf numFmtId="0" fontId="2" fillId="0" borderId="0" xfId="52" applyFont="1" applyAlignment="1">
      <alignment vertical="center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vertical="center"/>
      <protection/>
    </xf>
    <xf numFmtId="0" fontId="8" fillId="0" borderId="11" xfId="52" applyFont="1" applyBorder="1" applyAlignment="1">
      <alignment horizontal="center" vertical="center" wrapText="1"/>
      <protection/>
    </xf>
    <xf numFmtId="0" fontId="8" fillId="0" borderId="14" xfId="52" applyFont="1" applyBorder="1" applyAlignment="1">
      <alignment horizontal="center" vertical="center" wrapText="1"/>
      <protection/>
    </xf>
    <xf numFmtId="0" fontId="3" fillId="38" borderId="14" xfId="52" applyFont="1" applyFill="1" applyBorder="1" applyAlignment="1">
      <alignment vertical="center" wrapText="1"/>
      <protection/>
    </xf>
    <xf numFmtId="3" fontId="3" fillId="38" borderId="14" xfId="52" applyNumberFormat="1" applyFont="1" applyFill="1" applyBorder="1" applyAlignment="1">
      <alignment vertical="center" wrapText="1"/>
      <protection/>
    </xf>
    <xf numFmtId="0" fontId="14" fillId="39" borderId="14" xfId="52" applyFont="1" applyFill="1" applyBorder="1" applyAlignment="1">
      <alignment vertical="center" wrapText="1"/>
      <protection/>
    </xf>
    <xf numFmtId="3" fontId="14" fillId="39" borderId="14" xfId="52" applyNumberFormat="1" applyFont="1" applyFill="1" applyBorder="1" applyAlignment="1">
      <alignment vertical="center" wrapText="1"/>
      <protection/>
    </xf>
    <xf numFmtId="3" fontId="11" fillId="0" borderId="14" xfId="52" applyNumberFormat="1" applyFont="1" applyFill="1" applyBorder="1" applyAlignment="1">
      <alignment vertical="center" wrapText="1"/>
      <protection/>
    </xf>
    <xf numFmtId="0" fontId="8" fillId="0" borderId="14" xfId="52" applyFont="1" applyFill="1" applyBorder="1" applyAlignment="1">
      <alignment vertical="center" wrapText="1"/>
      <protection/>
    </xf>
    <xf numFmtId="3" fontId="8" fillId="0" borderId="14" xfId="52" applyNumberFormat="1" applyFont="1" applyFill="1" applyBorder="1" applyAlignment="1">
      <alignment vertical="center" wrapText="1"/>
      <protection/>
    </xf>
    <xf numFmtId="0" fontId="14" fillId="39" borderId="14" xfId="52" applyFont="1" applyFill="1" applyBorder="1" applyAlignment="1">
      <alignment vertical="center" wrapText="1"/>
      <protection/>
    </xf>
    <xf numFmtId="3" fontId="14" fillId="39" borderId="14" xfId="52" applyNumberFormat="1" applyFont="1" applyFill="1" applyBorder="1" applyAlignment="1">
      <alignment vertical="center" wrapText="1"/>
      <protection/>
    </xf>
    <xf numFmtId="0" fontId="8" fillId="0" borderId="14" xfId="52" applyFont="1" applyBorder="1" applyAlignment="1">
      <alignment vertical="center" wrapText="1"/>
      <protection/>
    </xf>
    <xf numFmtId="3" fontId="8" fillId="0" borderId="14" xfId="52" applyNumberFormat="1" applyFont="1" applyBorder="1" applyAlignment="1">
      <alignment vertical="center" wrapText="1"/>
      <protection/>
    </xf>
    <xf numFmtId="3" fontId="11" fillId="0" borderId="14" xfId="52" applyNumberFormat="1" applyFont="1" applyBorder="1" applyAlignment="1">
      <alignment vertical="center" wrapText="1"/>
      <protection/>
    </xf>
    <xf numFmtId="0" fontId="8" fillId="0" borderId="12" xfId="52" applyFont="1" applyBorder="1" applyAlignment="1" quotePrefix="1">
      <alignment horizontal="center" vertical="center" wrapText="1"/>
      <protection/>
    </xf>
    <xf numFmtId="0" fontId="8" fillId="0" borderId="14" xfId="52" applyFont="1" applyBorder="1" applyAlignment="1">
      <alignment vertical="center" wrapText="1"/>
      <protection/>
    </xf>
    <xf numFmtId="3" fontId="8" fillId="0" borderId="14" xfId="52" applyNumberFormat="1" applyFont="1" applyFill="1" applyBorder="1" applyAlignment="1">
      <alignment vertical="center" wrapText="1"/>
      <protection/>
    </xf>
    <xf numFmtId="0" fontId="8" fillId="0" borderId="10" xfId="52" applyFont="1" applyBorder="1" applyAlignment="1">
      <alignment vertical="center" wrapText="1"/>
      <protection/>
    </xf>
    <xf numFmtId="3" fontId="8" fillId="0" borderId="14" xfId="52" applyNumberFormat="1" applyFont="1" applyBorder="1" applyAlignment="1">
      <alignment vertical="center" wrapText="1"/>
      <protection/>
    </xf>
    <xf numFmtId="0" fontId="11" fillId="0" borderId="15" xfId="52" applyFont="1" applyFill="1" applyBorder="1" applyAlignment="1">
      <alignment horizontal="center" vertical="center" wrapText="1"/>
      <protection/>
    </xf>
    <xf numFmtId="49" fontId="3" fillId="38" borderId="10" xfId="52" applyNumberFormat="1" applyFont="1" applyFill="1" applyBorder="1" applyAlignment="1">
      <alignment horizontal="center" vertical="center" wrapText="1"/>
      <protection/>
    </xf>
    <xf numFmtId="49" fontId="3" fillId="38" borderId="14" xfId="52" applyNumberFormat="1" applyFont="1" applyFill="1" applyBorder="1" applyAlignment="1">
      <alignment horizontal="center" vertical="center" wrapText="1"/>
      <protection/>
    </xf>
    <xf numFmtId="49" fontId="3" fillId="38" borderId="14" xfId="52" applyNumberFormat="1" applyFont="1" applyFill="1" applyBorder="1" applyAlignment="1">
      <alignment horizontal="left" vertical="center" wrapText="1"/>
      <protection/>
    </xf>
    <xf numFmtId="0" fontId="2" fillId="0" borderId="0" xfId="52" applyFont="1">
      <alignment/>
      <protection/>
    </xf>
    <xf numFmtId="49" fontId="14" fillId="39" borderId="14" xfId="52" applyNumberFormat="1" applyFont="1" applyFill="1" applyBorder="1" applyAlignment="1">
      <alignment horizontal="center" vertical="center" wrapText="1"/>
      <protection/>
    </xf>
    <xf numFmtId="0" fontId="3" fillId="38" borderId="10" xfId="52" applyFont="1" applyFill="1" applyBorder="1" applyAlignment="1">
      <alignment vertical="center" wrapText="1"/>
      <protection/>
    </xf>
    <xf numFmtId="0" fontId="3" fillId="38" borderId="14" xfId="52" applyFont="1" applyFill="1" applyBorder="1" applyAlignment="1">
      <alignment vertical="center" wrapText="1"/>
      <protection/>
    </xf>
    <xf numFmtId="3" fontId="3" fillId="38" borderId="14" xfId="52" applyNumberFormat="1" applyFont="1" applyFill="1" applyBorder="1" applyAlignment="1">
      <alignment vertical="center" wrapText="1"/>
      <protection/>
    </xf>
    <xf numFmtId="3" fontId="8" fillId="36" borderId="14" xfId="52" applyNumberFormat="1" applyFont="1" applyFill="1" applyBorder="1" applyAlignment="1">
      <alignment vertical="center" wrapText="1"/>
      <protection/>
    </xf>
    <xf numFmtId="0" fontId="77" fillId="34" borderId="10" xfId="52" applyFont="1" applyFill="1" applyBorder="1" applyAlignment="1">
      <alignment horizontal="left" vertical="center" wrapText="1"/>
      <protection/>
    </xf>
    <xf numFmtId="0" fontId="14" fillId="0" borderId="12" xfId="52" applyFont="1" applyFill="1" applyBorder="1" applyAlignment="1">
      <alignment horizontal="center" vertical="center" wrapText="1"/>
      <protection/>
    </xf>
    <xf numFmtId="3" fontId="11" fillId="36" borderId="14" xfId="52" applyNumberFormat="1" applyFont="1" applyFill="1" applyBorder="1" applyAlignment="1">
      <alignment vertical="center" wrapText="1"/>
      <protection/>
    </xf>
    <xf numFmtId="0" fontId="77" fillId="34" borderId="10" xfId="52" applyFont="1" applyFill="1" applyBorder="1" applyAlignment="1">
      <alignment vertical="center" wrapText="1"/>
      <protection/>
    </xf>
    <xf numFmtId="0" fontId="3" fillId="38" borderId="15" xfId="52" applyFont="1" applyFill="1" applyBorder="1" applyAlignment="1">
      <alignment horizontal="center" vertical="center" wrapText="1"/>
      <protection/>
    </xf>
    <xf numFmtId="0" fontId="14" fillId="31" borderId="10" xfId="52" applyFont="1" applyFill="1" applyBorder="1" applyAlignment="1">
      <alignment vertical="center" wrapText="1"/>
      <protection/>
    </xf>
    <xf numFmtId="3" fontId="14" fillId="31" borderId="14" xfId="52" applyNumberFormat="1" applyFont="1" applyFill="1" applyBorder="1" applyAlignment="1">
      <alignment vertical="center" wrapText="1"/>
      <protection/>
    </xf>
    <xf numFmtId="3" fontId="77" fillId="36" borderId="14" xfId="52" applyNumberFormat="1" applyFont="1" applyFill="1" applyBorder="1" applyAlignment="1">
      <alignment vertical="center" wrapText="1"/>
      <protection/>
    </xf>
    <xf numFmtId="0" fontId="14" fillId="39" borderId="10" xfId="52" applyFont="1" applyFill="1" applyBorder="1" applyAlignment="1">
      <alignment vertical="center" wrapText="1"/>
      <protection/>
    </xf>
    <xf numFmtId="0" fontId="77" fillId="0" borderId="10" xfId="52" applyFont="1" applyFill="1" applyBorder="1" applyAlignment="1">
      <alignment horizontal="left" vertical="center" wrapText="1"/>
      <protection/>
    </xf>
    <xf numFmtId="0" fontId="77" fillId="0" borderId="16" xfId="52" applyFont="1" applyFill="1" applyBorder="1" applyAlignment="1">
      <alignment horizontal="left" vertical="center" wrapText="1"/>
      <protection/>
    </xf>
    <xf numFmtId="3" fontId="32" fillId="39" borderId="14" xfId="52" applyNumberFormat="1" applyFont="1" applyFill="1" applyBorder="1" applyAlignment="1">
      <alignment vertical="center" wrapText="1"/>
      <protection/>
    </xf>
    <xf numFmtId="3" fontId="27" fillId="0" borderId="14" xfId="52" applyNumberFormat="1" applyFont="1" applyFill="1" applyBorder="1" applyAlignment="1">
      <alignment vertical="center" wrapText="1"/>
      <protection/>
    </xf>
    <xf numFmtId="0" fontId="14" fillId="0" borderId="12" xfId="52" applyFont="1" applyBorder="1" applyAlignment="1">
      <alignment horizontal="center" vertical="center" wrapText="1"/>
      <protection/>
    </xf>
    <xf numFmtId="3" fontId="33" fillId="36" borderId="14" xfId="52" applyNumberFormat="1" applyFont="1" applyFill="1" applyBorder="1" applyAlignment="1">
      <alignment vertical="center" wrapText="1"/>
      <protection/>
    </xf>
    <xf numFmtId="0" fontId="14" fillId="0" borderId="11" xfId="52" applyFont="1" applyBorder="1" applyAlignment="1">
      <alignment horizontal="center" vertical="center" wrapText="1"/>
      <protection/>
    </xf>
    <xf numFmtId="0" fontId="8" fillId="0" borderId="16" xfId="52" applyFont="1" applyBorder="1" applyAlignment="1">
      <alignment vertical="center" wrapText="1"/>
      <protection/>
    </xf>
    <xf numFmtId="0" fontId="77" fillId="0" borderId="16" xfId="52" applyFont="1" applyBorder="1" applyAlignment="1">
      <alignment vertical="center" wrapText="1"/>
      <protection/>
    </xf>
    <xf numFmtId="3" fontId="8" fillId="0" borderId="17" xfId="52" applyNumberFormat="1" applyFont="1" applyBorder="1" applyAlignment="1">
      <alignment vertical="center" wrapText="1"/>
      <protection/>
    </xf>
    <xf numFmtId="0" fontId="14" fillId="38" borderId="10" xfId="52" applyFont="1" applyFill="1" applyBorder="1" applyAlignment="1">
      <alignment horizontal="center" vertical="center" wrapText="1"/>
      <protection/>
    </xf>
    <xf numFmtId="3" fontId="14" fillId="38" borderId="10" xfId="52" applyNumberFormat="1" applyFont="1" applyFill="1" applyBorder="1" applyAlignment="1">
      <alignment vertical="center" wrapText="1"/>
      <protection/>
    </xf>
    <xf numFmtId="3" fontId="8" fillId="39" borderId="14" xfId="52" applyNumberFormat="1" applyFont="1" applyFill="1" applyBorder="1" applyAlignment="1">
      <alignment vertical="center" wrapText="1"/>
      <protection/>
    </xf>
    <xf numFmtId="3" fontId="33" fillId="36" borderId="17" xfId="52" applyNumberFormat="1" applyFont="1" applyFill="1" applyBorder="1" applyAlignment="1">
      <alignment vertical="center" wrapText="1"/>
      <protection/>
    </xf>
    <xf numFmtId="0" fontId="8" fillId="0" borderId="10" xfId="52" applyFont="1" applyFill="1" applyBorder="1" applyAlignment="1">
      <alignment vertical="center" wrapText="1"/>
      <protection/>
    </xf>
    <xf numFmtId="3" fontId="27" fillId="0" borderId="14" xfId="52" applyNumberFormat="1" applyFont="1" applyBorder="1" applyAlignment="1">
      <alignment vertical="center" wrapText="1"/>
      <protection/>
    </xf>
    <xf numFmtId="0" fontId="8" fillId="0" borderId="14" xfId="52" applyFont="1" applyFill="1" applyBorder="1" applyAlignment="1">
      <alignment vertical="center" wrapText="1"/>
      <protection/>
    </xf>
    <xf numFmtId="3" fontId="33" fillId="0" borderId="14" xfId="52" applyNumberFormat="1" applyFont="1" applyBorder="1" applyAlignment="1">
      <alignment vertical="center" wrapText="1"/>
      <protection/>
    </xf>
    <xf numFmtId="0" fontId="3" fillId="38" borderId="10" xfId="52" applyFont="1" applyFill="1" applyBorder="1" applyAlignment="1">
      <alignment horizontal="center" vertical="center" wrapText="1"/>
      <protection/>
    </xf>
    <xf numFmtId="0" fontId="8" fillId="0" borderId="17" xfId="52" applyFont="1" applyBorder="1" applyAlignment="1">
      <alignment vertical="center" wrapText="1"/>
      <protection/>
    </xf>
    <xf numFmtId="0" fontId="3" fillId="38" borderId="10" xfId="52" applyFont="1" applyFill="1" applyBorder="1" applyAlignment="1">
      <alignment horizontal="center" vertical="center" wrapText="1"/>
      <protection/>
    </xf>
    <xf numFmtId="0" fontId="34" fillId="38" borderId="10" xfId="52" applyFont="1" applyFill="1" applyBorder="1" applyAlignment="1">
      <alignment vertical="center" wrapText="1"/>
      <protection/>
    </xf>
    <xf numFmtId="3" fontId="3" fillId="38" borderId="10" xfId="52" applyNumberFormat="1" applyFont="1" applyFill="1" applyBorder="1" applyAlignment="1">
      <alignment vertical="center" wrapText="1"/>
      <protection/>
    </xf>
    <xf numFmtId="0" fontId="14" fillId="39" borderId="10" xfId="52" applyFont="1" applyFill="1" applyBorder="1" applyAlignment="1">
      <alignment horizontal="center" vertical="center" wrapText="1"/>
      <protection/>
    </xf>
    <xf numFmtId="0" fontId="32" fillId="39" borderId="10" xfId="52" applyFont="1" applyFill="1" applyBorder="1" applyAlignment="1">
      <alignment vertical="center" wrapText="1"/>
      <protection/>
    </xf>
    <xf numFmtId="3" fontId="14" fillId="39" borderId="10" xfId="52" applyNumberFormat="1" applyFont="1" applyFill="1" applyBorder="1" applyAlignment="1">
      <alignment vertical="center" wrapText="1"/>
      <protection/>
    </xf>
    <xf numFmtId="0" fontId="2" fillId="39" borderId="0" xfId="52" applyFill="1">
      <alignment/>
      <protection/>
    </xf>
    <xf numFmtId="3" fontId="11" fillId="34" borderId="10" xfId="52" applyNumberFormat="1" applyFont="1" applyFill="1" applyBorder="1" applyAlignment="1">
      <alignment vertical="center" wrapText="1"/>
      <protection/>
    </xf>
    <xf numFmtId="0" fontId="14" fillId="34" borderId="10" xfId="52" applyFont="1" applyFill="1" applyBorder="1" applyAlignment="1">
      <alignment horizontal="center" vertical="center" wrapText="1"/>
      <protection/>
    </xf>
    <xf numFmtId="0" fontId="33" fillId="34" borderId="10" xfId="52" applyFont="1" applyFill="1" applyBorder="1" applyAlignment="1">
      <alignment vertical="center" wrapText="1"/>
      <protection/>
    </xf>
    <xf numFmtId="3" fontId="2" fillId="0" borderId="10" xfId="52" applyNumberFormat="1" applyFont="1" applyBorder="1" applyAlignment="1">
      <alignment vertical="center"/>
      <protection/>
    </xf>
    <xf numFmtId="3" fontId="11" fillId="34" borderId="10" xfId="52" applyNumberFormat="1" applyFont="1" applyFill="1" applyBorder="1" applyAlignment="1">
      <alignment vertical="center" wrapText="1"/>
      <protection/>
    </xf>
    <xf numFmtId="3" fontId="2" fillId="0" borderId="10" xfId="52" applyNumberFormat="1" applyFont="1" applyFill="1" applyBorder="1" applyAlignment="1">
      <alignment vertical="center"/>
      <protection/>
    </xf>
    <xf numFmtId="0" fontId="79" fillId="39" borderId="10" xfId="52" applyFont="1" applyFill="1" applyBorder="1" applyAlignment="1">
      <alignment horizontal="center" vertical="center" wrapText="1"/>
      <protection/>
    </xf>
    <xf numFmtId="0" fontId="79" fillId="39" borderId="10" xfId="52" applyFont="1" applyFill="1" applyBorder="1" applyAlignment="1">
      <alignment vertical="center" wrapText="1"/>
      <protection/>
    </xf>
    <xf numFmtId="0" fontId="80" fillId="38" borderId="10" xfId="52" applyFont="1" applyFill="1" applyBorder="1" applyAlignment="1">
      <alignment horizontal="center" vertical="center" wrapText="1"/>
      <protection/>
    </xf>
    <xf numFmtId="0" fontId="80" fillId="38" borderId="10" xfId="52" applyFont="1" applyFill="1" applyBorder="1" applyAlignment="1">
      <alignment vertical="center" wrapText="1"/>
      <protection/>
    </xf>
    <xf numFmtId="0" fontId="2" fillId="38" borderId="0" xfId="52" applyFill="1">
      <alignment/>
      <protection/>
    </xf>
    <xf numFmtId="0" fontId="79" fillId="39" borderId="10" xfId="52" applyFont="1" applyFill="1" applyBorder="1" applyAlignment="1">
      <alignment horizontal="center" vertical="center" wrapText="1"/>
      <protection/>
    </xf>
    <xf numFmtId="0" fontId="79" fillId="39" borderId="10" xfId="52" applyFont="1" applyFill="1" applyBorder="1" applyAlignment="1">
      <alignment horizontal="left" vertical="center" wrapText="1"/>
      <protection/>
    </xf>
    <xf numFmtId="0" fontId="81" fillId="34" borderId="10" xfId="52" applyFont="1" applyFill="1" applyBorder="1" applyAlignment="1">
      <alignment horizontal="center"/>
      <protection/>
    </xf>
    <xf numFmtId="3" fontId="2" fillId="0" borderId="0" xfId="52" applyNumberFormat="1" applyFont="1" applyAlignment="1">
      <alignment vertical="center"/>
      <protection/>
    </xf>
    <xf numFmtId="0" fontId="77" fillId="34" borderId="16" xfId="52" applyFont="1" applyFill="1" applyBorder="1" applyAlignment="1">
      <alignment horizontal="left" vertical="center" wrapText="1"/>
      <protection/>
    </xf>
    <xf numFmtId="0" fontId="77" fillId="34" borderId="16" xfId="52" applyFont="1" applyFill="1" applyBorder="1" applyAlignment="1">
      <alignment vertical="center" wrapText="1"/>
      <protection/>
    </xf>
    <xf numFmtId="0" fontId="82" fillId="34" borderId="10" xfId="52" applyFont="1" applyFill="1" applyBorder="1" applyAlignment="1">
      <alignment horizontal="center" vertical="center" wrapText="1"/>
      <protection/>
    </xf>
    <xf numFmtId="0" fontId="80" fillId="38" borderId="10" xfId="52" applyFont="1" applyFill="1" applyBorder="1" applyAlignment="1">
      <alignment horizontal="center" vertical="center" wrapText="1"/>
      <protection/>
    </xf>
    <xf numFmtId="0" fontId="80" fillId="38" borderId="10" xfId="52" applyFont="1" applyFill="1" applyBorder="1" applyAlignment="1">
      <alignment vertical="center" wrapText="1"/>
      <protection/>
    </xf>
    <xf numFmtId="3" fontId="3" fillId="38" borderId="10" xfId="52" applyNumberFormat="1" applyFont="1" applyFill="1" applyBorder="1" applyAlignment="1">
      <alignment vertical="center" wrapText="1"/>
      <protection/>
    </xf>
    <xf numFmtId="0" fontId="79" fillId="34" borderId="18" xfId="52" applyFont="1" applyFill="1" applyBorder="1" applyAlignment="1">
      <alignment horizontal="center" vertical="center" wrapText="1"/>
      <protection/>
    </xf>
    <xf numFmtId="0" fontId="77" fillId="38" borderId="10" xfId="52" applyFont="1" applyFill="1" applyBorder="1" applyAlignment="1">
      <alignment horizontal="center" vertical="center" wrapText="1"/>
      <protection/>
    </xf>
    <xf numFmtId="0" fontId="80" fillId="38" borderId="10" xfId="52" applyFont="1" applyFill="1" applyBorder="1" applyAlignment="1">
      <alignment horizontal="left" vertical="center" wrapText="1"/>
      <protection/>
    </xf>
    <xf numFmtId="3" fontId="3" fillId="34" borderId="10" xfId="52" applyNumberFormat="1" applyFont="1" applyFill="1" applyBorder="1" applyAlignment="1">
      <alignment vertical="center" wrapText="1"/>
      <protection/>
    </xf>
    <xf numFmtId="0" fontId="2" fillId="0" borderId="0" xfId="52" applyAlignment="1">
      <alignment horizontal="right" vertical="center"/>
      <protection/>
    </xf>
    <xf numFmtId="0" fontId="2" fillId="0" borderId="0" xfId="52" applyFont="1" applyAlignment="1">
      <alignment horizontal="right" vertical="center"/>
      <protection/>
    </xf>
    <xf numFmtId="0" fontId="30" fillId="0" borderId="0" xfId="52" applyFont="1" applyAlignment="1">
      <alignment vertical="center"/>
      <protection/>
    </xf>
    <xf numFmtId="4" fontId="2" fillId="0" borderId="0" xfId="52" applyNumberFormat="1">
      <alignment/>
      <protection/>
    </xf>
    <xf numFmtId="4" fontId="30" fillId="0" borderId="0" xfId="52" applyNumberFormat="1" applyFont="1" applyAlignment="1">
      <alignment horizontal="left" vertical="center"/>
      <protection/>
    </xf>
    <xf numFmtId="3" fontId="2" fillId="0" borderId="0" xfId="52" applyNumberFormat="1" applyFont="1" applyAlignment="1">
      <alignment horizontal="right" vertical="center"/>
      <protection/>
    </xf>
    <xf numFmtId="4" fontId="2" fillId="0" borderId="0" xfId="52" applyNumberFormat="1" applyFont="1" applyAlignment="1">
      <alignment horizontal="right" vertical="center"/>
      <protection/>
    </xf>
    <xf numFmtId="49" fontId="14" fillId="0" borderId="12" xfId="52" applyNumberFormat="1" applyFont="1" applyBorder="1" applyAlignment="1">
      <alignment horizontal="center" vertical="center" wrapText="1"/>
      <protection/>
    </xf>
    <xf numFmtId="3" fontId="31" fillId="0" borderId="0" xfId="52" applyNumberFormat="1" applyFont="1" applyAlignment="1">
      <alignment vertical="center"/>
      <protection/>
    </xf>
    <xf numFmtId="3" fontId="27" fillId="36" borderId="10" xfId="52" applyNumberFormat="1" applyFont="1" applyFill="1" applyBorder="1" applyAlignment="1">
      <alignment vertical="center" wrapText="1"/>
      <protection/>
    </xf>
    <xf numFmtId="0" fontId="8" fillId="0" borderId="18" xfId="52" applyFont="1" applyBorder="1" applyAlignment="1">
      <alignment horizontal="center" vertical="center" wrapText="1"/>
      <protection/>
    </xf>
    <xf numFmtId="0" fontId="14" fillId="0" borderId="18" xfId="52" applyFont="1" applyBorder="1" applyAlignment="1">
      <alignment horizontal="center" vertical="center" wrapText="1"/>
      <protection/>
    </xf>
    <xf numFmtId="0" fontId="3" fillId="34" borderId="18" xfId="52" applyFont="1" applyFill="1" applyBorder="1" applyAlignment="1">
      <alignment horizontal="center" vertical="center" wrapText="1"/>
      <protection/>
    </xf>
    <xf numFmtId="0" fontId="79" fillId="34" borderId="11" xfId="52" applyFont="1" applyFill="1" applyBorder="1" applyAlignment="1">
      <alignment horizontal="center" vertical="center" wrapText="1"/>
      <protection/>
    </xf>
    <xf numFmtId="0" fontId="79" fillId="34" borderId="10" xfId="52" applyFont="1" applyFill="1" applyBorder="1" applyAlignment="1">
      <alignment horizontal="center" vertical="center" wrapText="1"/>
      <protection/>
    </xf>
    <xf numFmtId="49" fontId="6" fillId="34" borderId="10" xfId="52" applyNumberFormat="1" applyFont="1" applyFill="1" applyBorder="1" applyAlignment="1">
      <alignment horizontal="center" vertical="center"/>
      <protection/>
    </xf>
    <xf numFmtId="0" fontId="2" fillId="0" borderId="0" xfId="52" applyFont="1" applyAlignment="1">
      <alignment horizontal="center" vertical="center"/>
      <protection/>
    </xf>
    <xf numFmtId="0" fontId="2" fillId="0" borderId="0" xfId="52" applyFont="1" applyBorder="1" applyAlignment="1">
      <alignment horizontal="center" vertical="center"/>
      <protection/>
    </xf>
    <xf numFmtId="0" fontId="3" fillId="38" borderId="14" xfId="52" applyFont="1" applyFill="1" applyBorder="1" applyAlignment="1" quotePrefix="1">
      <alignment horizontal="center" vertical="center" wrapText="1"/>
      <protection/>
    </xf>
    <xf numFmtId="0" fontId="3" fillId="0" borderId="14" xfId="52" applyFont="1" applyFill="1" applyBorder="1" applyAlignment="1" quotePrefix="1">
      <alignment horizontal="center" vertical="center" wrapText="1"/>
      <protection/>
    </xf>
    <xf numFmtId="0" fontId="14" fillId="39" borderId="14" xfId="52" applyFont="1" applyFill="1" applyBorder="1" applyAlignment="1" quotePrefix="1">
      <alignment horizontal="center" vertical="center" wrapText="1"/>
      <protection/>
    </xf>
    <xf numFmtId="0" fontId="8" fillId="0" borderId="14" xfId="52" applyFont="1" applyBorder="1" applyAlignment="1" quotePrefix="1">
      <alignment horizontal="center" vertical="center" wrapText="1"/>
      <protection/>
    </xf>
    <xf numFmtId="49" fontId="14" fillId="39" borderId="10" xfId="52" applyNumberFormat="1" applyFont="1" applyFill="1" applyBorder="1" applyAlignment="1">
      <alignment horizontal="center" vertical="center" wrapText="1"/>
      <protection/>
    </xf>
    <xf numFmtId="0" fontId="14" fillId="31" borderId="10" xfId="52" applyFont="1" applyFill="1" applyBorder="1" applyAlignment="1">
      <alignment horizontal="center" vertical="center" wrapText="1"/>
      <protection/>
    </xf>
    <xf numFmtId="0" fontId="3" fillId="38" borderId="11" xfId="52" applyFont="1" applyFill="1" applyBorder="1" applyAlignment="1">
      <alignment horizontal="center" vertical="center" wrapText="1"/>
      <protection/>
    </xf>
    <xf numFmtId="0" fontId="14" fillId="39" borderId="11" xfId="52" applyFont="1" applyFill="1" applyBorder="1" applyAlignment="1">
      <alignment horizontal="center" vertical="center" wrapText="1"/>
      <protection/>
    </xf>
    <xf numFmtId="0" fontId="14" fillId="39" borderId="11" xfId="52" applyFont="1" applyFill="1" applyBorder="1" applyAlignment="1">
      <alignment horizontal="center" vertical="center" wrapText="1"/>
      <protection/>
    </xf>
    <xf numFmtId="0" fontId="14" fillId="38" borderId="10" xfId="52" applyFont="1" applyFill="1" applyBorder="1" applyAlignment="1">
      <alignment horizontal="center" vertical="center" wrapText="1"/>
      <protection/>
    </xf>
    <xf numFmtId="0" fontId="11" fillId="0" borderId="19" xfId="52" applyFont="1" applyFill="1" applyBorder="1" applyAlignment="1">
      <alignment horizontal="center" vertical="center" wrapText="1"/>
      <protection/>
    </xf>
    <xf numFmtId="0" fontId="8" fillId="0" borderId="0" xfId="52" applyFont="1" applyBorder="1" applyAlignment="1">
      <alignment horizontal="center" vertical="center"/>
      <protection/>
    </xf>
    <xf numFmtId="0" fontId="3" fillId="38" borderId="11" xfId="52" applyFont="1" applyFill="1" applyBorder="1" applyAlignment="1" quotePrefix="1">
      <alignment horizontal="center" vertical="center" wrapText="1"/>
      <protection/>
    </xf>
    <xf numFmtId="0" fontId="3" fillId="38" borderId="19" xfId="52" applyFont="1" applyFill="1" applyBorder="1" applyAlignment="1">
      <alignment horizontal="center" vertical="center" wrapText="1"/>
      <protection/>
    </xf>
    <xf numFmtId="0" fontId="2" fillId="0" borderId="0" xfId="52" applyBorder="1" applyAlignment="1">
      <alignment horizontal="center"/>
      <protection/>
    </xf>
    <xf numFmtId="3" fontId="2" fillId="0" borderId="0" xfId="52" applyNumberFormat="1" applyAlignment="1">
      <alignment horizontal="center"/>
      <protection/>
    </xf>
    <xf numFmtId="0" fontId="8" fillId="0" borderId="0" xfId="52" applyFont="1" applyAlignment="1">
      <alignment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8" fillId="0" borderId="12" xfId="52" applyFont="1" applyFill="1" applyBorder="1" applyAlignment="1">
      <alignment horizontal="center" vertical="center"/>
      <protection/>
    </xf>
    <xf numFmtId="49" fontId="3" fillId="0" borderId="10" xfId="52" applyNumberFormat="1" applyFont="1" applyFill="1" applyBorder="1" applyAlignment="1">
      <alignment horizontal="center" vertical="center"/>
      <protection/>
    </xf>
    <xf numFmtId="0" fontId="19" fillId="0" borderId="10" xfId="52" applyFont="1" applyBorder="1" applyAlignment="1">
      <alignment horizontal="center" vertical="center"/>
      <protection/>
    </xf>
    <xf numFmtId="0" fontId="19" fillId="0" borderId="10" xfId="52" applyFont="1" applyBorder="1" applyAlignment="1">
      <alignment horizontal="center" vertical="center" wrapText="1"/>
      <protection/>
    </xf>
    <xf numFmtId="0" fontId="19" fillId="34" borderId="10" xfId="52" applyFont="1" applyFill="1" applyBorder="1" applyAlignment="1">
      <alignment horizontal="center" vertical="center"/>
      <protection/>
    </xf>
    <xf numFmtId="3" fontId="19" fillId="34" borderId="10" xfId="52" applyNumberFormat="1" applyFont="1" applyFill="1" applyBorder="1" applyAlignment="1">
      <alignment horizontal="center"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10" xfId="52" applyFont="1" applyFill="1" applyBorder="1" applyAlignment="1">
      <alignment horizontal="center" vertical="center"/>
      <protection/>
    </xf>
    <xf numFmtId="3" fontId="19" fillId="34" borderId="10" xfId="52" applyNumberFormat="1" applyFont="1" applyFill="1" applyBorder="1" applyAlignment="1">
      <alignment horizontal="right" vertical="center"/>
      <protection/>
    </xf>
    <xf numFmtId="0" fontId="20" fillId="0" borderId="13" xfId="52" applyFont="1" applyBorder="1">
      <alignment/>
      <protection/>
    </xf>
    <xf numFmtId="3" fontId="19" fillId="0" borderId="10" xfId="52" applyNumberFormat="1" applyFont="1" applyBorder="1" applyAlignment="1">
      <alignment vertical="center"/>
      <protection/>
    </xf>
    <xf numFmtId="0" fontId="8" fillId="0" borderId="12" xfId="52" applyFont="1" applyFill="1" applyBorder="1" applyAlignment="1">
      <alignment horizontal="left" vertical="center" wrapText="1"/>
      <protection/>
    </xf>
    <xf numFmtId="3" fontId="8" fillId="0" borderId="12" xfId="52" applyNumberFormat="1" applyFont="1" applyFill="1" applyBorder="1" applyAlignment="1">
      <alignment vertical="center"/>
      <protection/>
    </xf>
    <xf numFmtId="0" fontId="8" fillId="0" borderId="11" xfId="52" applyFont="1" applyFill="1" applyBorder="1" applyAlignment="1">
      <alignment horizontal="left" vertical="center" wrapText="1"/>
      <protection/>
    </xf>
    <xf numFmtId="3" fontId="8" fillId="0" borderId="11" xfId="52" applyNumberFormat="1" applyFont="1" applyFill="1" applyBorder="1" applyAlignment="1">
      <alignment vertical="center"/>
      <protection/>
    </xf>
    <xf numFmtId="3" fontId="19" fillId="0" borderId="10" xfId="52" applyNumberFormat="1" applyFont="1" applyBorder="1" applyAlignment="1">
      <alignment horizontal="right" vertical="center"/>
      <protection/>
    </xf>
    <xf numFmtId="3" fontId="19" fillId="0" borderId="10" xfId="52" applyNumberFormat="1" applyFont="1" applyFill="1" applyBorder="1" applyAlignment="1">
      <alignment horizontal="right" vertical="center"/>
      <protection/>
    </xf>
    <xf numFmtId="3" fontId="19" fillId="0" borderId="10" xfId="52" applyNumberFormat="1" applyFont="1" applyBorder="1" applyAlignment="1">
      <alignment horizontal="center" vertical="center" wrapText="1"/>
      <protection/>
    </xf>
    <xf numFmtId="4" fontId="4" fillId="0" borderId="0" xfId="52" applyNumberFormat="1" applyFont="1" applyAlignment="1">
      <alignment horizontal="center" vertical="center"/>
      <protection/>
    </xf>
    <xf numFmtId="3" fontId="19" fillId="34" borderId="10" xfId="52" applyNumberFormat="1" applyFont="1" applyFill="1" applyBorder="1" applyAlignment="1">
      <alignment vertical="center"/>
      <protection/>
    </xf>
    <xf numFmtId="0" fontId="22" fillId="34" borderId="10" xfId="52" applyFont="1" applyFill="1" applyBorder="1">
      <alignment/>
      <protection/>
    </xf>
    <xf numFmtId="3" fontId="19" fillId="0" borderId="10" xfId="52" applyNumberFormat="1" applyFont="1" applyFill="1" applyBorder="1" applyAlignment="1">
      <alignment vertical="center"/>
      <protection/>
    </xf>
    <xf numFmtId="0" fontId="11" fillId="0" borderId="10" xfId="52" applyFont="1" applyBorder="1" applyAlignment="1">
      <alignment horizontal="center" vertical="center" wrapText="1"/>
      <protection/>
    </xf>
    <xf numFmtId="0" fontId="8" fillId="34" borderId="20" xfId="52" applyFont="1" applyFill="1" applyBorder="1" applyAlignment="1">
      <alignment horizontal="left" vertical="center" wrapText="1"/>
      <protection/>
    </xf>
    <xf numFmtId="0" fontId="8" fillId="36" borderId="19" xfId="52" applyFont="1" applyFill="1" applyBorder="1" applyAlignment="1">
      <alignment horizontal="left" vertical="center"/>
      <protection/>
    </xf>
    <xf numFmtId="0" fontId="8" fillId="34" borderId="19" xfId="52" applyFont="1" applyFill="1" applyBorder="1" applyAlignment="1">
      <alignment horizontal="left" vertical="center" wrapText="1"/>
      <protection/>
    </xf>
    <xf numFmtId="0" fontId="8" fillId="0" borderId="20" xfId="52" applyFont="1" applyBorder="1" applyAlignment="1">
      <alignment vertical="center" wrapText="1"/>
      <protection/>
    </xf>
    <xf numFmtId="0" fontId="8" fillId="0" borderId="19" xfId="52" applyFont="1" applyBorder="1" applyAlignment="1">
      <alignment vertical="center" wrapText="1"/>
      <protection/>
    </xf>
    <xf numFmtId="0" fontId="8" fillId="0" borderId="10" xfId="52" applyFont="1" applyBorder="1" applyAlignment="1">
      <alignment horizontal="center" vertical="center" wrapText="1"/>
      <protection/>
    </xf>
    <xf numFmtId="3" fontId="3" fillId="0" borderId="10" xfId="52" applyNumberFormat="1" applyFont="1" applyBorder="1" applyAlignment="1">
      <alignment horizontal="right" vertical="center" wrapText="1"/>
      <protection/>
    </xf>
    <xf numFmtId="3" fontId="11" fillId="0" borderId="10" xfId="52" applyNumberFormat="1" applyFont="1" applyBorder="1" applyAlignment="1">
      <alignment horizontal="right" vertical="center" wrapText="1"/>
      <protection/>
    </xf>
    <xf numFmtId="0" fontId="2" fillId="0" borderId="10" xfId="52" applyBorder="1" applyAlignment="1">
      <alignment wrapText="1"/>
      <protection/>
    </xf>
    <xf numFmtId="0" fontId="2" fillId="0" borderId="10" xfId="52" applyBorder="1">
      <alignment/>
      <protection/>
    </xf>
    <xf numFmtId="0" fontId="77" fillId="0" borderId="10" xfId="0" applyFont="1" applyBorder="1" applyAlignment="1">
      <alignment wrapText="1"/>
    </xf>
    <xf numFmtId="3" fontId="7" fillId="33" borderId="0" xfId="52" applyNumberFormat="1" applyFont="1" applyFill="1" applyBorder="1" applyAlignment="1">
      <alignment vertical="center"/>
      <protection/>
    </xf>
    <xf numFmtId="3" fontId="6" fillId="0" borderId="0" xfId="52" applyNumberFormat="1" applyFont="1" applyFill="1" applyBorder="1" applyAlignment="1">
      <alignment vertical="center"/>
      <protection/>
    </xf>
    <xf numFmtId="3" fontId="6" fillId="0" borderId="0" xfId="52" applyNumberFormat="1" applyFont="1" applyBorder="1" applyAlignment="1">
      <alignment vertical="center"/>
      <protection/>
    </xf>
    <xf numFmtId="3" fontId="6" fillId="37" borderId="0" xfId="52" applyNumberFormat="1" applyFont="1" applyFill="1" applyBorder="1" applyAlignment="1">
      <alignment vertical="center"/>
      <protection/>
    </xf>
    <xf numFmtId="3" fontId="6" fillId="34" borderId="0" xfId="52" applyNumberFormat="1" applyFont="1" applyFill="1" applyBorder="1" applyAlignment="1">
      <alignment vertical="center"/>
      <protection/>
    </xf>
    <xf numFmtId="3" fontId="3" fillId="34" borderId="0" xfId="52" applyNumberFormat="1" applyFont="1" applyFill="1" applyBorder="1" applyAlignment="1">
      <alignment vertical="center"/>
      <protection/>
    </xf>
    <xf numFmtId="49" fontId="7" fillId="33" borderId="0" xfId="52" applyNumberFormat="1" applyFont="1" applyFill="1" applyBorder="1" applyAlignment="1">
      <alignment horizontal="center" vertical="center"/>
      <protection/>
    </xf>
    <xf numFmtId="49" fontId="6" fillId="0" borderId="0" xfId="52" applyNumberFormat="1" applyFont="1" applyFill="1" applyBorder="1" applyAlignment="1">
      <alignment horizontal="center" vertical="center"/>
      <protection/>
    </xf>
    <xf numFmtId="49" fontId="6" fillId="0" borderId="0" xfId="52" applyNumberFormat="1" applyFont="1" applyBorder="1" applyAlignment="1">
      <alignment horizontal="center" vertical="center"/>
      <protection/>
    </xf>
    <xf numFmtId="49" fontId="6" fillId="37" borderId="0" xfId="52" applyNumberFormat="1" applyFont="1" applyFill="1" applyBorder="1" applyAlignment="1">
      <alignment horizontal="center" vertical="center"/>
      <protection/>
    </xf>
    <xf numFmtId="49" fontId="6" fillId="34" borderId="0" xfId="52" applyNumberFormat="1" applyFont="1" applyFill="1" applyBorder="1" applyAlignment="1">
      <alignment horizontal="center" vertical="center"/>
      <protection/>
    </xf>
    <xf numFmtId="0" fontId="9" fillId="37" borderId="0" xfId="52" applyFont="1" applyFill="1" applyBorder="1" applyAlignment="1">
      <alignment horizontal="center" vertical="center"/>
      <protection/>
    </xf>
    <xf numFmtId="0" fontId="17" fillId="33" borderId="0" xfId="52" applyFont="1" applyFill="1" applyBorder="1" applyAlignment="1">
      <alignment horizontal="center" vertical="center"/>
      <protection/>
    </xf>
    <xf numFmtId="0" fontId="9" fillId="34" borderId="0" xfId="52" applyFont="1" applyFill="1" applyBorder="1" applyAlignment="1">
      <alignment horizontal="center" vertical="center"/>
      <protection/>
    </xf>
    <xf numFmtId="49" fontId="78" fillId="0" borderId="0" xfId="52" applyNumberFormat="1" applyFont="1" applyFill="1" applyBorder="1" applyAlignment="1">
      <alignment horizontal="center" vertical="center"/>
      <protection/>
    </xf>
    <xf numFmtId="0" fontId="11" fillId="0" borderId="21" xfId="52" applyFont="1" applyBorder="1" applyAlignment="1">
      <alignment horizontal="center" vertical="center" wrapText="1"/>
      <protection/>
    </xf>
    <xf numFmtId="0" fontId="11" fillId="0" borderId="15" xfId="52" applyFont="1" applyBorder="1" applyAlignment="1">
      <alignment horizontal="center" vertical="center" wrapText="1"/>
      <protection/>
    </xf>
    <xf numFmtId="0" fontId="82" fillId="34" borderId="19" xfId="52" applyFont="1" applyFill="1" applyBorder="1" applyAlignment="1">
      <alignment horizontal="left" vertical="center" wrapText="1"/>
      <protection/>
    </xf>
    <xf numFmtId="0" fontId="82" fillId="34" borderId="16" xfId="52" applyFont="1" applyFill="1" applyBorder="1" applyAlignment="1">
      <alignment horizontal="left" vertical="center" wrapText="1"/>
      <protection/>
    </xf>
    <xf numFmtId="0" fontId="3" fillId="0" borderId="18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3" fillId="34" borderId="19" xfId="52" applyFont="1" applyFill="1" applyBorder="1" applyAlignment="1">
      <alignment horizontal="center" vertical="center" wrapText="1"/>
      <protection/>
    </xf>
    <xf numFmtId="0" fontId="3" fillId="34" borderId="20" xfId="52" applyFont="1" applyFill="1" applyBorder="1" applyAlignment="1">
      <alignment horizontal="center" vertical="center" wrapText="1"/>
      <protection/>
    </xf>
    <xf numFmtId="0" fontId="3" fillId="34" borderId="16" xfId="52" applyFont="1" applyFill="1" applyBorder="1" applyAlignment="1">
      <alignment horizontal="center" vertical="center" wrapText="1"/>
      <protection/>
    </xf>
    <xf numFmtId="0" fontId="12" fillId="0" borderId="0" xfId="52" applyFont="1" applyAlignment="1">
      <alignment horizontal="center" vertical="center" wrapText="1"/>
      <protection/>
    </xf>
    <xf numFmtId="0" fontId="8" fillId="34" borderId="12" xfId="52" applyFont="1" applyFill="1" applyBorder="1" applyAlignment="1">
      <alignment horizontal="center" vertical="center" wrapText="1"/>
      <protection/>
    </xf>
    <xf numFmtId="0" fontId="8" fillId="34" borderId="18" xfId="52" applyFont="1" applyFill="1" applyBorder="1" applyAlignment="1">
      <alignment horizontal="center" vertical="center" wrapText="1"/>
      <protection/>
    </xf>
    <xf numFmtId="0" fontId="79" fillId="34" borderId="10" xfId="52" applyFont="1" applyFill="1" applyBorder="1" applyAlignment="1">
      <alignment horizontal="center" vertical="center" wrapText="1"/>
      <protection/>
    </xf>
    <xf numFmtId="49" fontId="2" fillId="0" borderId="0" xfId="52" applyNumberFormat="1" applyFont="1" applyAlignment="1">
      <alignment horizontal="center" vertical="center" wrapText="1"/>
      <protection/>
    </xf>
    <xf numFmtId="0" fontId="3" fillId="34" borderId="12" xfId="52" applyFont="1" applyFill="1" applyBorder="1" applyAlignment="1">
      <alignment horizontal="center" vertical="center" wrapText="1"/>
      <protection/>
    </xf>
    <xf numFmtId="0" fontId="3" fillId="34" borderId="18" xfId="52" applyFont="1" applyFill="1" applyBorder="1" applyAlignment="1">
      <alignment horizontal="center" vertical="center" wrapText="1"/>
      <protection/>
    </xf>
    <xf numFmtId="0" fontId="3" fillId="34" borderId="11" xfId="52" applyFont="1" applyFill="1" applyBorder="1" applyAlignment="1">
      <alignment horizontal="center" vertical="center" wrapText="1"/>
      <protection/>
    </xf>
    <xf numFmtId="0" fontId="8" fillId="34" borderId="11" xfId="52" applyFont="1" applyFill="1" applyBorder="1" applyAlignment="1">
      <alignment horizontal="center" vertical="center" wrapText="1"/>
      <protection/>
    </xf>
    <xf numFmtId="0" fontId="82" fillId="34" borderId="21" xfId="52" applyFont="1" applyFill="1" applyBorder="1" applyAlignment="1">
      <alignment horizontal="center" vertical="center" wrapText="1"/>
      <protection/>
    </xf>
    <xf numFmtId="0" fontId="82" fillId="34" borderId="22" xfId="52" applyFont="1" applyFill="1" applyBorder="1" applyAlignment="1">
      <alignment horizontal="center" vertical="center" wrapText="1"/>
      <protection/>
    </xf>
    <xf numFmtId="0" fontId="79" fillId="34" borderId="12" xfId="52" applyFont="1" applyFill="1" applyBorder="1" applyAlignment="1">
      <alignment horizontal="center" vertical="center" wrapText="1"/>
      <protection/>
    </xf>
    <xf numFmtId="0" fontId="79" fillId="34" borderId="11" xfId="52" applyFont="1" applyFill="1" applyBorder="1" applyAlignment="1">
      <alignment horizontal="center" vertical="center" wrapText="1"/>
      <protection/>
    </xf>
    <xf numFmtId="0" fontId="82" fillId="34" borderId="12" xfId="52" applyFont="1" applyFill="1" applyBorder="1" applyAlignment="1">
      <alignment horizontal="center" vertical="center" wrapText="1"/>
      <protection/>
    </xf>
    <xf numFmtId="0" fontId="82" fillId="34" borderId="11" xfId="52" applyFont="1" applyFill="1" applyBorder="1" applyAlignment="1">
      <alignment horizontal="center" vertical="center" wrapText="1"/>
      <protection/>
    </xf>
    <xf numFmtId="0" fontId="11" fillId="34" borderId="19" xfId="52" applyFont="1" applyFill="1" applyBorder="1" applyAlignment="1">
      <alignment horizontal="left" vertical="center" wrapText="1"/>
      <protection/>
    </xf>
    <xf numFmtId="0" fontId="11" fillId="34" borderId="16" xfId="52" applyFont="1" applyFill="1" applyBorder="1" applyAlignment="1">
      <alignment horizontal="left" vertical="center" wrapText="1"/>
      <protection/>
    </xf>
    <xf numFmtId="0" fontId="82" fillId="34" borderId="15" xfId="52" applyFont="1" applyFill="1" applyBorder="1" applyAlignment="1">
      <alignment horizontal="center" vertical="center" wrapText="1"/>
      <protection/>
    </xf>
    <xf numFmtId="0" fontId="82" fillId="34" borderId="18" xfId="52" applyFont="1" applyFill="1" applyBorder="1" applyAlignment="1">
      <alignment horizontal="center" vertical="center" wrapText="1"/>
      <protection/>
    </xf>
    <xf numFmtId="0" fontId="11" fillId="0" borderId="10" xfId="52" applyFont="1" applyBorder="1" applyAlignment="1">
      <alignment horizontal="left" vertical="center" wrapText="1"/>
      <protection/>
    </xf>
    <xf numFmtId="0" fontId="11" fillId="0" borderId="10" xfId="52" applyFont="1" applyBorder="1" applyAlignment="1" quotePrefix="1">
      <alignment horizontal="left" vertical="center" wrapText="1"/>
      <protection/>
    </xf>
    <xf numFmtId="0" fontId="8" fillId="0" borderId="12" xfId="52" applyFont="1" applyBorder="1" applyAlignment="1">
      <alignment horizontal="center" vertical="center" wrapText="1"/>
      <protection/>
    </xf>
    <xf numFmtId="0" fontId="8" fillId="0" borderId="18" xfId="52" applyFont="1" applyBorder="1" applyAlignment="1">
      <alignment horizontal="center" vertical="center" wrapText="1"/>
      <protection/>
    </xf>
    <xf numFmtId="0" fontId="8" fillId="0" borderId="11" xfId="52" applyFont="1" applyBorder="1" applyAlignment="1">
      <alignment horizontal="center" vertical="center" wrapText="1"/>
      <protection/>
    </xf>
    <xf numFmtId="0" fontId="11" fillId="0" borderId="19" xfId="52" applyFont="1" applyBorder="1" applyAlignment="1">
      <alignment horizontal="left" vertical="center" wrapText="1"/>
      <protection/>
    </xf>
    <xf numFmtId="0" fontId="11" fillId="0" borderId="16" xfId="52" applyFont="1" applyBorder="1" applyAlignment="1">
      <alignment horizontal="left" vertical="center" wrapText="1"/>
      <protection/>
    </xf>
    <xf numFmtId="0" fontId="14" fillId="0" borderId="10" xfId="52" applyFont="1" applyBorder="1" applyAlignment="1">
      <alignment horizontal="center" vertical="center" wrapText="1"/>
      <protection/>
    </xf>
    <xf numFmtId="0" fontId="11" fillId="0" borderId="21" xfId="52" applyFont="1" applyBorder="1" applyAlignment="1">
      <alignment horizontal="left" vertical="center" wrapText="1"/>
      <protection/>
    </xf>
    <xf numFmtId="0" fontId="11" fillId="0" borderId="23" xfId="52" applyFont="1" applyBorder="1" applyAlignment="1" quotePrefix="1">
      <alignment horizontal="left" vertical="center" wrapText="1"/>
      <protection/>
    </xf>
    <xf numFmtId="0" fontId="14" fillId="0" borderId="12" xfId="52" applyFont="1" applyBorder="1" applyAlignment="1">
      <alignment horizontal="center" vertical="center" wrapText="1"/>
      <protection/>
    </xf>
    <xf numFmtId="0" fontId="14" fillId="0" borderId="11" xfId="52" applyFont="1" applyBorder="1" applyAlignment="1">
      <alignment horizontal="center" vertical="center" wrapText="1"/>
      <protection/>
    </xf>
    <xf numFmtId="0" fontId="11" fillId="0" borderId="16" xfId="52" applyFont="1" applyBorder="1" applyAlignment="1" quotePrefix="1">
      <alignment horizontal="left" vertical="center" wrapText="1"/>
      <protection/>
    </xf>
    <xf numFmtId="0" fontId="11" fillId="0" borderId="19" xfId="52" applyFont="1" applyFill="1" applyBorder="1" applyAlignment="1">
      <alignment horizontal="left" vertical="center" wrapText="1"/>
      <protection/>
    </xf>
    <xf numFmtId="0" fontId="11" fillId="0" borderId="16" xfId="52" applyFont="1" applyFill="1" applyBorder="1" applyAlignment="1" quotePrefix="1">
      <alignment horizontal="left" vertical="center" wrapText="1"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14" fillId="0" borderId="12" xfId="52" applyFont="1" applyFill="1" applyBorder="1" applyAlignment="1">
      <alignment horizontal="center" vertical="center" wrapText="1"/>
      <protection/>
    </xf>
    <xf numFmtId="0" fontId="14" fillId="0" borderId="11" xfId="52" applyFont="1" applyFill="1" applyBorder="1" applyAlignment="1">
      <alignment horizontal="center" vertical="center" wrapText="1"/>
      <protection/>
    </xf>
    <xf numFmtId="0" fontId="14" fillId="0" borderId="18" xfId="52" applyFont="1" applyBorder="1" applyAlignment="1">
      <alignment horizontal="center" vertical="center" wrapText="1"/>
      <protection/>
    </xf>
    <xf numFmtId="0" fontId="14" fillId="38" borderId="10" xfId="52" applyFont="1" applyFill="1" applyBorder="1" applyAlignment="1">
      <alignment horizontal="left" vertical="center" wrapText="1"/>
      <protection/>
    </xf>
    <xf numFmtId="0" fontId="11" fillId="0" borderId="12" xfId="52" applyFont="1" applyBorder="1" applyAlignment="1">
      <alignment horizontal="center" vertical="center" wrapText="1"/>
      <protection/>
    </xf>
    <xf numFmtId="0" fontId="11" fillId="0" borderId="18" xfId="52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3" fillId="0" borderId="18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38" borderId="19" xfId="52" applyFont="1" applyFill="1" applyBorder="1" applyAlignment="1">
      <alignment horizontal="left" vertical="center" wrapText="1"/>
      <protection/>
    </xf>
    <xf numFmtId="0" fontId="3" fillId="38" borderId="16" xfId="52" applyFont="1" applyFill="1" applyBorder="1" applyAlignment="1">
      <alignment horizontal="left" vertical="center" wrapText="1"/>
      <protection/>
    </xf>
    <xf numFmtId="0" fontId="14" fillId="0" borderId="10" xfId="52" applyFont="1" applyFill="1" applyBorder="1" applyAlignment="1">
      <alignment horizontal="center" vertical="center" wrapText="1"/>
      <protection/>
    </xf>
    <xf numFmtId="0" fontId="11" fillId="0" borderId="21" xfId="52" applyFont="1" applyFill="1" applyBorder="1" applyAlignment="1">
      <alignment horizontal="center" vertical="center" wrapText="1"/>
      <protection/>
    </xf>
    <xf numFmtId="0" fontId="11" fillId="0" borderId="15" xfId="52" applyFont="1" applyFill="1" applyBorder="1" applyAlignment="1">
      <alignment horizontal="center" vertical="center" wrapText="1"/>
      <protection/>
    </xf>
    <xf numFmtId="0" fontId="11" fillId="0" borderId="10" xfId="52" applyFont="1" applyBorder="1" applyAlignment="1">
      <alignment horizontal="center" vertical="center" wrapText="1"/>
      <protection/>
    </xf>
    <xf numFmtId="0" fontId="3" fillId="0" borderId="12" xfId="52" applyFont="1" applyFill="1" applyBorder="1" applyAlignment="1" quotePrefix="1">
      <alignment horizontal="center" vertical="center" wrapText="1"/>
      <protection/>
    </xf>
    <xf numFmtId="0" fontId="3" fillId="0" borderId="18" xfId="52" applyFont="1" applyFill="1" applyBorder="1" applyAlignment="1" quotePrefix="1">
      <alignment horizontal="center" vertical="center" wrapText="1"/>
      <protection/>
    </xf>
    <xf numFmtId="0" fontId="3" fillId="0" borderId="11" xfId="52" applyFont="1" applyFill="1" applyBorder="1" applyAlignment="1" quotePrefix="1">
      <alignment horizontal="center" vertical="center" wrapText="1"/>
      <protection/>
    </xf>
    <xf numFmtId="0" fontId="11" fillId="0" borderId="12" xfId="52" applyFont="1" applyFill="1" applyBorder="1" applyAlignment="1">
      <alignment horizontal="center" vertical="center" wrapText="1"/>
      <protection/>
    </xf>
    <xf numFmtId="0" fontId="11" fillId="0" borderId="11" xfId="52" applyFont="1" applyFill="1" applyBorder="1" applyAlignment="1">
      <alignment horizontal="center" vertical="center" wrapText="1"/>
      <protection/>
    </xf>
    <xf numFmtId="0" fontId="11" fillId="0" borderId="11" xfId="52" applyFont="1" applyBorder="1" applyAlignment="1">
      <alignment horizontal="center" vertical="center" wrapText="1"/>
      <protection/>
    </xf>
    <xf numFmtId="0" fontId="29" fillId="0" borderId="0" xfId="52" applyFont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center" vertical="center" wrapText="1"/>
      <protection/>
    </xf>
    <xf numFmtId="49" fontId="6" fillId="34" borderId="0" xfId="52" applyNumberFormat="1" applyFont="1" applyFill="1" applyBorder="1" applyAlignment="1">
      <alignment horizontal="center" vertical="center"/>
      <protection/>
    </xf>
    <xf numFmtId="49" fontId="6" fillId="0" borderId="0" xfId="52" applyNumberFormat="1" applyFont="1" applyBorder="1" applyAlignment="1">
      <alignment horizontal="center" vertical="center"/>
      <protection/>
    </xf>
    <xf numFmtId="0" fontId="3" fillId="34" borderId="0" xfId="52" applyFont="1" applyFill="1" applyBorder="1" applyAlignment="1">
      <alignment horizontal="center" vertical="center"/>
      <protection/>
    </xf>
    <xf numFmtId="49" fontId="6" fillId="0" borderId="0" xfId="52" applyNumberFormat="1" applyFont="1" applyFill="1" applyBorder="1" applyAlignment="1">
      <alignment horizontal="center" vertical="center"/>
      <protection/>
    </xf>
    <xf numFmtId="49" fontId="7" fillId="0" borderId="0" xfId="52" applyNumberFormat="1" applyFont="1" applyFill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0" fontId="36" fillId="0" borderId="0" xfId="52" applyFont="1" applyBorder="1" applyAlignment="1">
      <alignment horizontal="center" vertical="top" wrapText="1"/>
      <protection/>
    </xf>
    <xf numFmtId="0" fontId="12" fillId="0" borderId="0" xfId="52" applyFont="1" applyBorder="1" applyAlignment="1">
      <alignment horizontal="center" vertical="top"/>
      <protection/>
    </xf>
    <xf numFmtId="0" fontId="15" fillId="0" borderId="0" xfId="52" applyFont="1" applyBorder="1" applyAlignment="1">
      <alignment horizontal="center" vertical="center"/>
      <protection/>
    </xf>
    <xf numFmtId="0" fontId="15" fillId="0" borderId="13" xfId="52" applyFont="1" applyBorder="1" applyAlignment="1">
      <alignment horizontal="center" vertical="center"/>
      <protection/>
    </xf>
    <xf numFmtId="0" fontId="12" fillId="0" borderId="13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 wrapText="1"/>
      <protection/>
    </xf>
    <xf numFmtId="49" fontId="6" fillId="0" borderId="10" xfId="52" applyNumberFormat="1" applyFont="1" applyBorder="1" applyAlignment="1">
      <alignment horizontal="center" vertical="center"/>
      <protection/>
    </xf>
    <xf numFmtId="0" fontId="16" fillId="0" borderId="10" xfId="52" applyFont="1" applyBorder="1" applyAlignment="1">
      <alignment horizontal="center" vertical="center" wrapText="1"/>
      <protection/>
    </xf>
    <xf numFmtId="0" fontId="16" fillId="0" borderId="10" xfId="52" applyFont="1" applyBorder="1" applyAlignment="1">
      <alignment horizontal="center" vertical="center"/>
      <protection/>
    </xf>
    <xf numFmtId="49" fontId="6" fillId="0" borderId="12" xfId="52" applyNumberFormat="1" applyFont="1" applyFill="1" applyBorder="1" applyAlignment="1">
      <alignment horizontal="center" vertical="center"/>
      <protection/>
    </xf>
    <xf numFmtId="49" fontId="6" fillId="0" borderId="18" xfId="52" applyNumberFormat="1" applyFont="1" applyFill="1" applyBorder="1" applyAlignment="1">
      <alignment horizontal="center" vertical="center"/>
      <protection/>
    </xf>
    <xf numFmtId="49" fontId="6" fillId="0" borderId="11" xfId="52" applyNumberFormat="1" applyFont="1" applyFill="1" applyBorder="1" applyAlignment="1">
      <alignment horizontal="center" vertical="center"/>
      <protection/>
    </xf>
    <xf numFmtId="49" fontId="7" fillId="0" borderId="12" xfId="52" applyNumberFormat="1" applyFont="1" applyFill="1" applyBorder="1" applyAlignment="1">
      <alignment horizontal="center" vertical="center"/>
      <protection/>
    </xf>
    <xf numFmtId="49" fontId="7" fillId="0" borderId="18" xfId="52" applyNumberFormat="1" applyFont="1" applyFill="1" applyBorder="1" applyAlignment="1">
      <alignment horizontal="center" vertical="center"/>
      <protection/>
    </xf>
    <xf numFmtId="49" fontId="7" fillId="0" borderId="11" xfId="52" applyNumberFormat="1" applyFont="1" applyFill="1" applyBorder="1" applyAlignment="1">
      <alignment horizontal="center" vertical="center"/>
      <protection/>
    </xf>
    <xf numFmtId="49" fontId="6" fillId="0" borderId="12" xfId="52" applyNumberFormat="1" applyFont="1" applyBorder="1" applyAlignment="1">
      <alignment horizontal="center" vertical="center"/>
      <protection/>
    </xf>
    <xf numFmtId="49" fontId="6" fillId="0" borderId="18" xfId="52" applyNumberFormat="1" applyFont="1" applyBorder="1" applyAlignment="1">
      <alignment horizontal="center" vertical="center"/>
      <protection/>
    </xf>
    <xf numFmtId="49" fontId="6" fillId="0" borderId="11" xfId="52" applyNumberFormat="1" applyFont="1" applyBorder="1" applyAlignment="1">
      <alignment horizontal="center" vertical="center"/>
      <protection/>
    </xf>
    <xf numFmtId="0" fontId="3" fillId="34" borderId="10" xfId="52" applyFont="1" applyFill="1" applyBorder="1" applyAlignment="1">
      <alignment horizontal="center" vertical="center"/>
      <protection/>
    </xf>
    <xf numFmtId="49" fontId="6" fillId="34" borderId="10" xfId="52" applyNumberFormat="1" applyFont="1" applyFill="1" applyBorder="1" applyAlignment="1">
      <alignment horizontal="center" vertical="center"/>
      <protection/>
    </xf>
    <xf numFmtId="49" fontId="6" fillId="34" borderId="12" xfId="52" applyNumberFormat="1" applyFont="1" applyFill="1" applyBorder="1" applyAlignment="1">
      <alignment horizontal="center" vertical="center"/>
      <protection/>
    </xf>
    <xf numFmtId="49" fontId="6" fillId="34" borderId="18" xfId="52" applyNumberFormat="1" applyFont="1" applyFill="1" applyBorder="1" applyAlignment="1">
      <alignment horizontal="center" vertical="center"/>
      <protection/>
    </xf>
    <xf numFmtId="49" fontId="6" fillId="34" borderId="11" xfId="52" applyNumberFormat="1" applyFont="1" applyFill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/>
      <protection/>
    </xf>
    <xf numFmtId="0" fontId="8" fillId="0" borderId="0" xfId="52" applyFont="1" applyAlignment="1">
      <alignment horizontal="center"/>
      <protection/>
    </xf>
    <xf numFmtId="0" fontId="36" fillId="0" borderId="0" xfId="52" applyFont="1" applyAlignment="1">
      <alignment horizontal="center" vertical="top" wrapText="1"/>
      <protection/>
    </xf>
    <xf numFmtId="0" fontId="18" fillId="0" borderId="0" xfId="52" applyFont="1" applyAlignment="1">
      <alignment horizontal="center" vertical="top" wrapText="1"/>
      <protection/>
    </xf>
    <xf numFmtId="0" fontId="13" fillId="0" borderId="0" xfId="52" applyFont="1" applyAlignment="1">
      <alignment horizontal="center" wrapText="1"/>
      <protection/>
    </xf>
    <xf numFmtId="0" fontId="35" fillId="0" borderId="13" xfId="52" applyFont="1" applyBorder="1" applyAlignment="1">
      <alignment horizontal="left"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8" fillId="0" borderId="10" xfId="52" applyFont="1" applyBorder="1" applyAlignment="1">
      <alignment horizontal="center" vertical="center"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3" fillId="0" borderId="18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19" fillId="33" borderId="19" xfId="52" applyFont="1" applyFill="1" applyBorder="1" applyAlignment="1">
      <alignment horizontal="center" vertical="center"/>
      <protection/>
    </xf>
    <xf numFmtId="0" fontId="19" fillId="33" borderId="20" xfId="52" applyFont="1" applyFill="1" applyBorder="1" applyAlignment="1">
      <alignment horizontal="center" vertical="center"/>
      <protection/>
    </xf>
    <xf numFmtId="0" fontId="19" fillId="33" borderId="16" xfId="52" applyFont="1" applyFill="1" applyBorder="1" applyAlignment="1">
      <alignment horizontal="center" vertical="center"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3" fillId="0" borderId="12" xfId="52" applyFont="1" applyFill="1" applyBorder="1" applyAlignment="1">
      <alignment horizontal="center" vertical="center"/>
      <protection/>
    </xf>
    <xf numFmtId="0" fontId="19" fillId="0" borderId="19" xfId="52" applyFont="1" applyFill="1" applyBorder="1" applyAlignment="1">
      <alignment horizontal="center" vertical="center" wrapText="1"/>
      <protection/>
    </xf>
    <xf numFmtId="0" fontId="19" fillId="0" borderId="16" xfId="52" applyFont="1" applyFill="1" applyBorder="1" applyAlignment="1">
      <alignment horizontal="center" vertical="center" wrapText="1"/>
      <protection/>
    </xf>
    <xf numFmtId="0" fontId="19" fillId="34" borderId="19" xfId="52" applyFont="1" applyFill="1" applyBorder="1" applyAlignment="1">
      <alignment horizontal="center" vertical="center"/>
      <protection/>
    </xf>
    <xf numFmtId="0" fontId="19" fillId="34" borderId="20" xfId="52" applyFont="1" applyFill="1" applyBorder="1" applyAlignment="1">
      <alignment horizontal="center" vertical="center"/>
      <protection/>
    </xf>
    <xf numFmtId="0" fontId="19" fillId="34" borderId="16" xfId="52" applyFont="1" applyFill="1" applyBorder="1" applyAlignment="1">
      <alignment horizontal="center" vertical="center"/>
      <protection/>
    </xf>
    <xf numFmtId="0" fontId="35" fillId="0" borderId="0" xfId="52" applyFont="1" applyBorder="1" applyAlignment="1">
      <alignment horizontal="left"/>
      <protection/>
    </xf>
    <xf numFmtId="0" fontId="3" fillId="0" borderId="12" xfId="52" applyFont="1" applyBorder="1" applyAlignment="1">
      <alignment horizontal="center" vertical="center"/>
      <protection/>
    </xf>
    <xf numFmtId="0" fontId="3" fillId="0" borderId="18" xfId="52" applyFont="1" applyBorder="1" applyAlignment="1">
      <alignment horizontal="center" vertical="center"/>
      <protection/>
    </xf>
    <xf numFmtId="0" fontId="3" fillId="0" borderId="11" xfId="52" applyFont="1" applyBorder="1" applyAlignment="1">
      <alignment horizontal="center" vertical="center"/>
      <protection/>
    </xf>
    <xf numFmtId="0" fontId="9" fillId="0" borderId="0" xfId="52" applyFont="1" applyAlignment="1">
      <alignment horizontal="center"/>
      <protection/>
    </xf>
    <xf numFmtId="0" fontId="18" fillId="0" borderId="0" xfId="52" applyFont="1" applyAlignment="1">
      <alignment horizontal="center" vertical="center" wrapText="1"/>
      <protection/>
    </xf>
    <xf numFmtId="0" fontId="19" fillId="34" borderId="10" xfId="52" applyFont="1" applyFill="1" applyBorder="1" applyAlignment="1">
      <alignment horizontal="center" vertical="center"/>
      <protection/>
    </xf>
    <xf numFmtId="3" fontId="19" fillId="34" borderId="10" xfId="52" applyNumberFormat="1" applyFont="1" applyFill="1" applyBorder="1" applyAlignment="1">
      <alignment horizontal="center" vertical="center" wrapText="1"/>
      <protection/>
    </xf>
    <xf numFmtId="3" fontId="19" fillId="34" borderId="10" xfId="52" applyNumberFormat="1" applyFont="1" applyFill="1" applyBorder="1" applyAlignment="1">
      <alignment horizontal="center" vertical="center"/>
      <protection/>
    </xf>
    <xf numFmtId="0" fontId="8" fillId="0" borderId="12" xfId="52" applyFont="1" applyBorder="1" applyAlignment="1">
      <alignment horizontal="center" vertical="center"/>
      <protection/>
    </xf>
    <xf numFmtId="0" fontId="8" fillId="0" borderId="18" xfId="52" applyFont="1" applyBorder="1" applyAlignment="1">
      <alignment horizontal="center" vertical="center"/>
      <protection/>
    </xf>
    <xf numFmtId="0" fontId="8" fillId="0" borderId="12" xfId="52" applyFont="1" applyFill="1" applyBorder="1" applyAlignment="1">
      <alignment horizontal="center" vertical="center"/>
      <protection/>
    </xf>
    <xf numFmtId="0" fontId="8" fillId="0" borderId="18" xfId="52" applyFont="1" applyFill="1" applyBorder="1" applyAlignment="1">
      <alignment horizontal="center" vertical="center"/>
      <protection/>
    </xf>
    <xf numFmtId="0" fontId="8" fillId="0" borderId="11" xfId="52" applyFont="1" applyFill="1" applyBorder="1" applyAlignment="1">
      <alignment horizontal="center" vertical="center"/>
      <protection/>
    </xf>
    <xf numFmtId="0" fontId="8" fillId="0" borderId="11" xfId="52" applyFont="1" applyBorder="1" applyAlignment="1">
      <alignment horizontal="center" vertical="center"/>
      <protection/>
    </xf>
    <xf numFmtId="0" fontId="19" fillId="33" borderId="19" xfId="52" applyFont="1" applyFill="1" applyBorder="1" applyAlignment="1">
      <alignment horizontal="center" vertical="center" wrapText="1"/>
      <protection/>
    </xf>
    <xf numFmtId="0" fontId="19" fillId="33" borderId="20" xfId="52" applyFont="1" applyFill="1" applyBorder="1" applyAlignment="1">
      <alignment horizontal="center" vertical="center" wrapText="1"/>
      <protection/>
    </xf>
    <xf numFmtId="0" fontId="19" fillId="33" borderId="16" xfId="52" applyFont="1" applyFill="1" applyBorder="1" applyAlignment="1">
      <alignment horizontal="center" vertical="center" wrapText="1"/>
      <protection/>
    </xf>
    <xf numFmtId="49" fontId="19" fillId="0" borderId="10" xfId="52" applyNumberFormat="1" applyFont="1" applyBorder="1" applyAlignment="1">
      <alignment horizontal="center" vertical="center"/>
      <protection/>
    </xf>
    <xf numFmtId="0" fontId="8" fillId="0" borderId="0" xfId="52" applyFont="1" applyAlignment="1">
      <alignment horizontal="center" vertical="center"/>
      <protection/>
    </xf>
    <xf numFmtId="0" fontId="9" fillId="0" borderId="0" xfId="52" applyFont="1" applyAlignment="1">
      <alignment horizontal="center" vertical="center"/>
      <protection/>
    </xf>
    <xf numFmtId="0" fontId="13" fillId="0" borderId="0" xfId="52" applyFont="1" applyAlignment="1">
      <alignment horizontal="center" vertical="center" wrapText="1"/>
      <protection/>
    </xf>
    <xf numFmtId="49" fontId="3" fillId="0" borderId="10" xfId="52" applyNumberFormat="1" applyFont="1" applyBorder="1" applyAlignment="1">
      <alignment horizontal="center" vertical="center"/>
      <protection/>
    </xf>
    <xf numFmtId="49" fontId="3" fillId="0" borderId="12" xfId="52" applyNumberFormat="1" applyFont="1" applyBorder="1" applyAlignment="1">
      <alignment horizontal="center" vertical="center"/>
      <protection/>
    </xf>
    <xf numFmtId="49" fontId="3" fillId="0" borderId="11" xfId="52" applyNumberFormat="1" applyFont="1" applyBorder="1" applyAlignment="1">
      <alignment horizontal="center" vertical="center"/>
      <protection/>
    </xf>
    <xf numFmtId="0" fontId="8" fillId="0" borderId="0" xfId="52" applyFont="1" applyAlignment="1">
      <alignment horizontal="center" vertical="top"/>
      <protection/>
    </xf>
    <xf numFmtId="0" fontId="9" fillId="0" borderId="0" xfId="52" applyFont="1" applyAlignment="1">
      <alignment horizontal="center" vertical="top"/>
      <protection/>
    </xf>
    <xf numFmtId="49" fontId="3" fillId="0" borderId="10" xfId="52" applyNumberFormat="1" applyFont="1" applyFill="1" applyBorder="1" applyAlignment="1">
      <alignment horizontal="center" vertical="center"/>
      <protection/>
    </xf>
    <xf numFmtId="49" fontId="19" fillId="0" borderId="10" xfId="52" applyNumberFormat="1" applyFont="1" applyFill="1" applyBorder="1" applyAlignment="1">
      <alignment horizontal="center" vertical="center"/>
      <protection/>
    </xf>
    <xf numFmtId="0" fontId="19" fillId="0" borderId="10" xfId="52" applyFont="1" applyBorder="1" applyAlignment="1">
      <alignment horizontal="center" vertical="center" wrapText="1"/>
      <protection/>
    </xf>
    <xf numFmtId="49" fontId="3" fillId="0" borderId="10" xfId="52" applyNumberFormat="1" applyFont="1" applyBorder="1" applyAlignment="1">
      <alignment horizontal="center" vertical="top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13" fillId="0" borderId="0" xfId="52" applyFont="1" applyBorder="1" applyAlignment="1">
      <alignment horizontal="center" vertical="center" wrapText="1"/>
      <protection/>
    </xf>
    <xf numFmtId="0" fontId="19" fillId="0" borderId="10" xfId="52" applyFont="1" applyBorder="1" applyAlignment="1">
      <alignment horizontal="center" vertical="center"/>
      <protection/>
    </xf>
    <xf numFmtId="49" fontId="3" fillId="0" borderId="10" xfId="52" applyNumberFormat="1" applyFont="1" applyBorder="1" applyAlignment="1">
      <alignment horizontal="center" vertical="center" wrapText="1"/>
      <protection/>
    </xf>
    <xf numFmtId="49" fontId="10" fillId="0" borderId="10" xfId="52" applyNumberFormat="1" applyFont="1" applyBorder="1" applyAlignment="1">
      <alignment horizontal="center" vertical="center"/>
      <protection/>
    </xf>
    <xf numFmtId="0" fontId="10" fillId="0" borderId="10" xfId="52" applyFont="1" applyBorder="1" applyAlignment="1">
      <alignment horizontal="center" vertical="center" wrapText="1"/>
      <protection/>
    </xf>
    <xf numFmtId="0" fontId="14" fillId="0" borderId="10" xfId="52" applyFont="1" applyBorder="1" applyAlignment="1">
      <alignment horizontal="center" vertical="center"/>
      <protection/>
    </xf>
    <xf numFmtId="3" fontId="14" fillId="0" borderId="19" xfId="52" applyNumberFormat="1" applyFont="1" applyBorder="1" applyAlignment="1">
      <alignment horizontal="right" vertical="center"/>
      <protection/>
    </xf>
    <xf numFmtId="0" fontId="14" fillId="0" borderId="16" xfId="52" applyFont="1" applyBorder="1" applyAlignment="1">
      <alignment horizontal="right" vertical="center"/>
      <protection/>
    </xf>
    <xf numFmtId="2" fontId="11" fillId="0" borderId="10" xfId="52" applyNumberFormat="1" applyFont="1" applyBorder="1" applyAlignment="1">
      <alignment horizontal="center" vertical="center"/>
      <protection/>
    </xf>
    <xf numFmtId="3" fontId="11" fillId="0" borderId="19" xfId="52" applyNumberFormat="1" applyFont="1" applyBorder="1" applyAlignment="1">
      <alignment horizontal="right" vertical="center"/>
      <protection/>
    </xf>
    <xf numFmtId="0" fontId="11" fillId="0" borderId="16" xfId="52" applyFont="1" applyBorder="1" applyAlignment="1">
      <alignment horizontal="right" vertical="center"/>
      <protection/>
    </xf>
    <xf numFmtId="0" fontId="4" fillId="33" borderId="10" xfId="52" applyFont="1" applyFill="1" applyBorder="1" applyAlignment="1">
      <alignment horizontal="center" vertical="center"/>
      <protection/>
    </xf>
    <xf numFmtId="3" fontId="8" fillId="0" borderId="19" xfId="52" applyNumberFormat="1" applyFont="1" applyFill="1" applyBorder="1" applyAlignment="1">
      <alignment horizontal="right" vertical="center" wrapText="1"/>
      <protection/>
    </xf>
    <xf numFmtId="3" fontId="8" fillId="0" borderId="16" xfId="52" applyNumberFormat="1" applyFont="1" applyFill="1" applyBorder="1" applyAlignment="1">
      <alignment horizontal="right" vertical="center" wrapText="1"/>
      <protection/>
    </xf>
    <xf numFmtId="3" fontId="8" fillId="0" borderId="10" xfId="52" applyNumberFormat="1" applyFont="1" applyBorder="1" applyAlignment="1">
      <alignment horizontal="right" vertical="center"/>
      <protection/>
    </xf>
    <xf numFmtId="3" fontId="10" fillId="0" borderId="10" xfId="52" applyNumberFormat="1" applyFont="1" applyBorder="1" applyAlignment="1">
      <alignment horizontal="right" vertical="center"/>
      <protection/>
    </xf>
    <xf numFmtId="49" fontId="14" fillId="0" borderId="10" xfId="52" applyNumberFormat="1" applyFont="1" applyBorder="1" applyAlignment="1">
      <alignment horizontal="center" vertical="top"/>
      <protection/>
    </xf>
    <xf numFmtId="0" fontId="14" fillId="0" borderId="10" xfId="52" applyFont="1" applyBorder="1" applyAlignment="1">
      <alignment horizontal="center" vertical="center" wrapText="1"/>
      <protection/>
    </xf>
    <xf numFmtId="0" fontId="18" fillId="0" borderId="0" xfId="52" applyFont="1">
      <alignment/>
      <protection/>
    </xf>
    <xf numFmtId="49" fontId="11" fillId="0" borderId="10" xfId="52" applyNumberFormat="1" applyFont="1" applyBorder="1" applyAlignment="1">
      <alignment horizontal="center" vertical="top"/>
      <protection/>
    </xf>
    <xf numFmtId="49" fontId="11" fillId="0" borderId="10" xfId="52" applyNumberFormat="1" applyFont="1" applyBorder="1" applyAlignment="1">
      <alignment horizontal="center" vertical="center"/>
      <protection/>
    </xf>
    <xf numFmtId="0" fontId="11" fillId="0" borderId="10" xfId="52" applyFont="1" applyBorder="1" applyAlignment="1">
      <alignment horizontal="center" vertical="center"/>
      <protection/>
    </xf>
    <xf numFmtId="49" fontId="11" fillId="0" borderId="12" xfId="52" applyNumberFormat="1" applyFont="1" applyBorder="1" applyAlignment="1">
      <alignment horizontal="center" vertical="top"/>
      <protection/>
    </xf>
    <xf numFmtId="49" fontId="11" fillId="0" borderId="18" xfId="52" applyNumberFormat="1" applyFont="1" applyBorder="1" applyAlignment="1">
      <alignment horizontal="center" vertical="top"/>
      <protection/>
    </xf>
    <xf numFmtId="49" fontId="11" fillId="0" borderId="11" xfId="52" applyNumberFormat="1" applyFont="1" applyBorder="1" applyAlignment="1">
      <alignment horizontal="center" vertical="top"/>
      <protection/>
    </xf>
    <xf numFmtId="0" fontId="11" fillId="0" borderId="19" xfId="52" applyFont="1" applyBorder="1" applyAlignment="1">
      <alignment horizontal="center" vertical="center" wrapText="1"/>
      <protection/>
    </xf>
    <xf numFmtId="0" fontId="11" fillId="0" borderId="16" xfId="52" applyFont="1" applyBorder="1" applyAlignment="1">
      <alignment horizontal="center" vertical="center" wrapText="1"/>
      <protection/>
    </xf>
    <xf numFmtId="49" fontId="14" fillId="0" borderId="12" xfId="52" applyNumberFormat="1" applyFont="1" applyBorder="1" applyAlignment="1">
      <alignment horizontal="center" vertical="top"/>
      <protection/>
    </xf>
    <xf numFmtId="49" fontId="14" fillId="0" borderId="18" xfId="52" applyNumberFormat="1" applyFont="1" applyBorder="1" applyAlignment="1">
      <alignment horizontal="center" vertical="top"/>
      <protection/>
    </xf>
    <xf numFmtId="49" fontId="14" fillId="0" borderId="11" xfId="52" applyNumberFormat="1" applyFont="1" applyBorder="1" applyAlignment="1">
      <alignment horizontal="center" vertical="top"/>
      <protection/>
    </xf>
    <xf numFmtId="49" fontId="11" fillId="0" borderId="19" xfId="52" applyNumberFormat="1" applyFont="1" applyBorder="1" applyAlignment="1">
      <alignment horizontal="center" vertical="top"/>
      <protection/>
    </xf>
    <xf numFmtId="49" fontId="11" fillId="0" borderId="16" xfId="52" applyNumberFormat="1" applyFont="1" applyBorder="1" applyAlignment="1">
      <alignment horizontal="center" vertical="top"/>
      <protection/>
    </xf>
    <xf numFmtId="49" fontId="11" fillId="0" borderId="19" xfId="52" applyNumberFormat="1" applyFont="1" applyBorder="1" applyAlignment="1">
      <alignment horizontal="center" vertical="center" wrapText="1"/>
      <protection/>
    </xf>
    <xf numFmtId="49" fontId="11" fillId="0" borderId="16" xfId="52" applyNumberFormat="1" applyFont="1" applyBorder="1" applyAlignment="1">
      <alignment horizontal="center" vertical="center" wrapText="1"/>
      <protection/>
    </xf>
    <xf numFmtId="0" fontId="11" fillId="0" borderId="10" xfId="52" applyFont="1" applyFill="1" applyBorder="1" applyAlignment="1">
      <alignment horizontal="center" vertical="center"/>
      <protection/>
    </xf>
    <xf numFmtId="0" fontId="3" fillId="0" borderId="19" xfId="52" applyFont="1" applyBorder="1" applyAlignment="1">
      <alignment horizontal="center" vertical="center" wrapText="1"/>
      <protection/>
    </xf>
    <xf numFmtId="0" fontId="3" fillId="0" borderId="20" xfId="52" applyFont="1" applyBorder="1" applyAlignment="1">
      <alignment horizontal="center" vertical="center" wrapText="1"/>
      <protection/>
    </xf>
    <xf numFmtId="0" fontId="3" fillId="0" borderId="16" xfId="52" applyFont="1" applyBorder="1" applyAlignment="1">
      <alignment horizontal="center" vertical="center" wrapText="1"/>
      <protection/>
    </xf>
    <xf numFmtId="0" fontId="14" fillId="0" borderId="19" xfId="52" applyFont="1" applyBorder="1" applyAlignment="1">
      <alignment horizontal="center" vertical="center" wrapText="1"/>
      <protection/>
    </xf>
    <xf numFmtId="0" fontId="14" fillId="0" borderId="20" xfId="52" applyFont="1" applyBorder="1" applyAlignment="1">
      <alignment horizontal="center" vertical="center" wrapText="1"/>
      <protection/>
    </xf>
    <xf numFmtId="0" fontId="14" fillId="0" borderId="16" xfId="52" applyFont="1" applyBorder="1" applyAlignment="1">
      <alignment horizontal="center" vertical="center" wrapText="1"/>
      <protection/>
    </xf>
    <xf numFmtId="0" fontId="14" fillId="0" borderId="12" xfId="52" applyFont="1" applyBorder="1" applyAlignment="1">
      <alignment horizontal="center" vertical="center" wrapText="1"/>
      <protection/>
    </xf>
    <xf numFmtId="0" fontId="14" fillId="0" borderId="11" xfId="52" applyFont="1" applyBorder="1" applyAlignment="1">
      <alignment horizontal="center" vertical="center" wrapText="1"/>
      <protection/>
    </xf>
    <xf numFmtId="0" fontId="3" fillId="33" borderId="10" xfId="52" applyFont="1" applyFill="1" applyBorder="1" applyAlignment="1">
      <alignment horizontal="center" vertical="center"/>
      <protection/>
    </xf>
    <xf numFmtId="49" fontId="3" fillId="33" borderId="10" xfId="52" applyNumberFormat="1" applyFont="1" applyFill="1" applyBorder="1" applyAlignment="1">
      <alignment horizontal="center" vertical="center"/>
      <protection/>
    </xf>
    <xf numFmtId="0" fontId="3" fillId="33" borderId="10" xfId="52" applyFont="1" applyFill="1" applyBorder="1" applyAlignment="1">
      <alignment horizontal="center" vertical="center" wrapText="1"/>
      <protection/>
    </xf>
    <xf numFmtId="0" fontId="26" fillId="0" borderId="0" xfId="52" applyFont="1" applyAlignment="1">
      <alignment horizontal="center" vertical="center" wrapText="1"/>
      <protection/>
    </xf>
    <xf numFmtId="0" fontId="18" fillId="0" borderId="0" xfId="52" applyFont="1" applyBorder="1" applyAlignment="1">
      <alignment horizontal="center" vertical="center" wrapText="1"/>
      <protection/>
    </xf>
    <xf numFmtId="0" fontId="11" fillId="34" borderId="10" xfId="52" applyFont="1" applyFill="1" applyBorder="1" applyAlignment="1">
      <alignment horizontal="center" vertical="center"/>
      <protection/>
    </xf>
    <xf numFmtId="0" fontId="25" fillId="0" borderId="0" xfId="52" applyFont="1" applyAlignment="1">
      <alignment horizontal="center" vertical="center" wrapText="1"/>
      <protection/>
    </xf>
    <xf numFmtId="49" fontId="3" fillId="0" borderId="12" xfId="52" applyNumberFormat="1" applyFont="1" applyBorder="1" applyAlignment="1">
      <alignment horizontal="center" vertical="justify" wrapText="1"/>
      <protection/>
    </xf>
    <xf numFmtId="49" fontId="3" fillId="0" borderId="18" xfId="52" applyNumberFormat="1" applyFont="1" applyBorder="1" applyAlignment="1">
      <alignment horizontal="center" vertical="justify" wrapText="1"/>
      <protection/>
    </xf>
    <xf numFmtId="49" fontId="11" fillId="0" borderId="12" xfId="52" applyNumberFormat="1" applyFont="1" applyBorder="1" applyAlignment="1">
      <alignment horizontal="center" vertical="center" wrapText="1"/>
      <protection/>
    </xf>
    <xf numFmtId="49" fontId="11" fillId="0" borderId="18" xfId="52" applyNumberFormat="1" applyFont="1" applyBorder="1" applyAlignment="1">
      <alignment horizontal="center" vertical="center" wrapText="1"/>
      <protection/>
    </xf>
    <xf numFmtId="49" fontId="3" fillId="0" borderId="10" xfId="52" applyNumberFormat="1" applyFont="1" applyBorder="1" applyAlignment="1">
      <alignment horizontal="center" vertical="justify" wrapText="1"/>
      <protection/>
    </xf>
    <xf numFmtId="49" fontId="11" fillId="0" borderId="10" xfId="52" applyNumberFormat="1" applyFont="1" applyBorder="1" applyAlignment="1">
      <alignment horizontal="center" vertical="center" wrapText="1"/>
      <protection/>
    </xf>
    <xf numFmtId="0" fontId="10" fillId="0" borderId="19" xfId="56" applyFont="1" applyBorder="1" applyAlignment="1">
      <alignment horizontal="center" vertical="center"/>
      <protection/>
    </xf>
    <xf numFmtId="0" fontId="10" fillId="0" borderId="20" xfId="56" applyFont="1" applyBorder="1" applyAlignment="1">
      <alignment horizontal="center" vertical="center"/>
      <protection/>
    </xf>
    <xf numFmtId="0" fontId="10" fillId="0" borderId="16" xfId="56" applyFont="1" applyBorder="1" applyAlignment="1">
      <alignment horizontal="center" vertical="center"/>
      <protection/>
    </xf>
    <xf numFmtId="0" fontId="36" fillId="0" borderId="0" xfId="56" applyFont="1" applyAlignment="1">
      <alignment horizontal="center" vertical="top" wrapText="1"/>
      <protection/>
    </xf>
    <xf numFmtId="0" fontId="18" fillId="0" borderId="0" xfId="56" applyFont="1" applyAlignment="1">
      <alignment horizontal="center" vertical="top" wrapText="1"/>
      <protection/>
    </xf>
    <xf numFmtId="0" fontId="13" fillId="0" borderId="0" xfId="56" applyFont="1" applyBorder="1" applyAlignment="1">
      <alignment horizontal="center" vertical="center" wrapText="1"/>
      <protection/>
    </xf>
    <xf numFmtId="0" fontId="8" fillId="0" borderId="10" xfId="56" applyFont="1" applyBorder="1" applyAlignment="1">
      <alignment horizontal="center" vertical="center"/>
      <protection/>
    </xf>
    <xf numFmtId="0" fontId="8" fillId="36" borderId="10" xfId="58" applyFont="1" applyFill="1" applyBorder="1" applyAlignment="1">
      <alignment horizontal="left" vertical="center"/>
      <protection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3" xfId="54"/>
    <cellStyle name="Normalny 3 2" xfId="55"/>
    <cellStyle name="Normalny 3 2 2" xfId="56"/>
    <cellStyle name="Normalny 4" xfId="57"/>
    <cellStyle name="Normalny_Arkusz1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e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5"/>
  <sheetViews>
    <sheetView view="pageBreakPreview" zoomScaleNormal="75" zoomScaleSheetLayoutView="100" zoomScalePageLayoutView="0" workbookViewId="0" topLeftCell="A1">
      <selection activeCell="C1" sqref="C1:D1"/>
    </sheetView>
  </sheetViews>
  <sheetFormatPr defaultColWidth="9.140625" defaultRowHeight="15"/>
  <cols>
    <col min="1" max="1" width="6.421875" style="296" customWidth="1"/>
    <col min="2" max="2" width="8.8515625" style="296" customWidth="1"/>
    <col min="3" max="3" width="73.8515625" style="187" customWidth="1"/>
    <col min="4" max="4" width="20.57421875" style="187" customWidth="1"/>
    <col min="5" max="5" width="16.140625" style="1" customWidth="1"/>
    <col min="6" max="6" width="14.421875" style="1" customWidth="1"/>
    <col min="7" max="7" width="13.7109375" style="1" customWidth="1"/>
    <col min="8" max="8" width="16.7109375" style="1" customWidth="1"/>
    <col min="9" max="9" width="13.8515625" style="1" customWidth="1"/>
    <col min="10" max="16384" width="9.140625" style="1" customWidth="1"/>
  </cols>
  <sheetData>
    <row r="1" spans="3:4" ht="56.25" customHeight="1">
      <c r="C1" s="374" t="s">
        <v>479</v>
      </c>
      <c r="D1" s="374"/>
    </row>
    <row r="3" spans="1:4" ht="13.5" customHeight="1">
      <c r="A3" s="430" t="s">
        <v>335</v>
      </c>
      <c r="B3" s="430"/>
      <c r="C3" s="430"/>
      <c r="D3" s="430"/>
    </row>
    <row r="4" spans="1:4" ht="13.5" customHeight="1">
      <c r="A4" s="430"/>
      <c r="B4" s="430"/>
      <c r="C4" s="430"/>
      <c r="D4" s="430"/>
    </row>
    <row r="5" spans="1:4" ht="13.5" customHeight="1">
      <c r="A5" s="309"/>
      <c r="B5" s="297"/>
      <c r="C5" s="186"/>
      <c r="D5" s="186"/>
    </row>
    <row r="6" spans="1:4" ht="12.75">
      <c r="A6" s="415" t="s">
        <v>6</v>
      </c>
      <c r="B6" s="415" t="s">
        <v>336</v>
      </c>
      <c r="C6" s="415" t="s">
        <v>337</v>
      </c>
      <c r="D6" s="415" t="s">
        <v>338</v>
      </c>
    </row>
    <row r="7" spans="1:4" ht="12.75">
      <c r="A7" s="431"/>
      <c r="B7" s="431"/>
      <c r="C7" s="431"/>
      <c r="D7" s="431"/>
    </row>
    <row r="8" spans="1:4" ht="12.75">
      <c r="A8" s="190" t="s">
        <v>4</v>
      </c>
      <c r="B8" s="191" t="s">
        <v>3</v>
      </c>
      <c r="C8" s="191" t="s">
        <v>278</v>
      </c>
      <c r="D8" s="191" t="s">
        <v>2</v>
      </c>
    </row>
    <row r="9" spans="1:4" ht="12.75">
      <c r="A9" s="310" t="s">
        <v>7</v>
      </c>
      <c r="B9" s="298"/>
      <c r="C9" s="192" t="s">
        <v>8</v>
      </c>
      <c r="D9" s="193">
        <f>SUM(D10,D14,D18,D22,D34,D39,D43)</f>
        <v>50973121</v>
      </c>
    </row>
    <row r="10" spans="1:4" ht="12.75">
      <c r="A10" s="424"/>
      <c r="B10" s="214" t="s">
        <v>315</v>
      </c>
      <c r="C10" s="194" t="s">
        <v>339</v>
      </c>
      <c r="D10" s="195">
        <f>SUM(D13,D11)</f>
        <v>10902000</v>
      </c>
    </row>
    <row r="11" spans="1:4" ht="12.75">
      <c r="A11" s="425"/>
      <c r="B11" s="406" t="s">
        <v>340</v>
      </c>
      <c r="C11" s="407"/>
      <c r="D11" s="196">
        <f>SUM(D12)</f>
        <v>10902000</v>
      </c>
    </row>
    <row r="12" spans="1:4" ht="51">
      <c r="A12" s="425"/>
      <c r="B12" s="299"/>
      <c r="C12" s="197" t="s">
        <v>436</v>
      </c>
      <c r="D12" s="198">
        <v>10902000</v>
      </c>
    </row>
    <row r="13" spans="1:4" ht="12.75">
      <c r="A13" s="425"/>
      <c r="B13" s="398" t="s">
        <v>341</v>
      </c>
      <c r="C13" s="405"/>
      <c r="D13" s="198">
        <v>0</v>
      </c>
    </row>
    <row r="14" spans="1:4" ht="12.75">
      <c r="A14" s="425"/>
      <c r="B14" s="300" t="s">
        <v>9</v>
      </c>
      <c r="C14" s="199" t="s">
        <v>342</v>
      </c>
      <c r="D14" s="200">
        <f>SUM(D17,D15)</f>
        <v>20000</v>
      </c>
    </row>
    <row r="15" spans="1:4" ht="12.75">
      <c r="A15" s="425"/>
      <c r="B15" s="406" t="s">
        <v>340</v>
      </c>
      <c r="C15" s="407"/>
      <c r="D15" s="196">
        <f>SUM(D16:D16)</f>
        <v>20000</v>
      </c>
    </row>
    <row r="16" spans="1:4" ht="38.25">
      <c r="A16" s="425"/>
      <c r="B16" s="301"/>
      <c r="C16" s="201" t="s">
        <v>343</v>
      </c>
      <c r="D16" s="202">
        <v>20000</v>
      </c>
    </row>
    <row r="17" spans="1:4" ht="12.75">
      <c r="A17" s="425"/>
      <c r="B17" s="398" t="s">
        <v>341</v>
      </c>
      <c r="C17" s="405"/>
      <c r="D17" s="203">
        <v>0</v>
      </c>
    </row>
    <row r="18" spans="1:4" ht="12.75">
      <c r="A18" s="425"/>
      <c r="B18" s="300" t="s">
        <v>10</v>
      </c>
      <c r="C18" s="199" t="s">
        <v>458</v>
      </c>
      <c r="D18" s="200">
        <f>SUM(D20:D21)</f>
        <v>76700</v>
      </c>
    </row>
    <row r="19" spans="1:4" ht="12.75">
      <c r="A19" s="425"/>
      <c r="B19" s="406" t="s">
        <v>340</v>
      </c>
      <c r="C19" s="407"/>
      <c r="D19" s="196">
        <f>SUM(D20:D20)</f>
        <v>76700</v>
      </c>
    </row>
    <row r="20" spans="1:4" ht="51">
      <c r="A20" s="425"/>
      <c r="B20" s="204"/>
      <c r="C20" s="201" t="s">
        <v>437</v>
      </c>
      <c r="D20" s="202">
        <v>76700</v>
      </c>
    </row>
    <row r="21" spans="1:4" ht="12.75">
      <c r="A21" s="425"/>
      <c r="B21" s="398" t="s">
        <v>341</v>
      </c>
      <c r="C21" s="405"/>
      <c r="D21" s="203">
        <v>0</v>
      </c>
    </row>
    <row r="22" spans="1:4" ht="12.75">
      <c r="A22" s="425"/>
      <c r="B22" s="300" t="s">
        <v>11</v>
      </c>
      <c r="C22" s="199" t="s">
        <v>12</v>
      </c>
      <c r="D22" s="200">
        <f>SUM(D26,D23)</f>
        <v>30270421</v>
      </c>
    </row>
    <row r="23" spans="1:4" ht="12.75">
      <c r="A23" s="425"/>
      <c r="B23" s="406" t="s">
        <v>340</v>
      </c>
      <c r="C23" s="407"/>
      <c r="D23" s="196">
        <f>SUM(D24:D25)</f>
        <v>5220421</v>
      </c>
    </row>
    <row r="24" spans="1:4" ht="25.5">
      <c r="A24" s="425"/>
      <c r="B24" s="395"/>
      <c r="C24" s="205" t="s">
        <v>344</v>
      </c>
      <c r="D24" s="202">
        <v>1421</v>
      </c>
    </row>
    <row r="25" spans="1:4" ht="38.25">
      <c r="A25" s="425"/>
      <c r="B25" s="396"/>
      <c r="C25" s="205" t="s">
        <v>343</v>
      </c>
      <c r="D25" s="202">
        <v>5219000</v>
      </c>
    </row>
    <row r="26" spans="1:4" ht="12.75">
      <c r="A26" s="425"/>
      <c r="B26" s="398" t="s">
        <v>345</v>
      </c>
      <c r="C26" s="405"/>
      <c r="D26" s="203">
        <f>SUM(D27:D33)</f>
        <v>25050000</v>
      </c>
    </row>
    <row r="27" spans="1:4" ht="38.25">
      <c r="A27" s="425"/>
      <c r="B27" s="395"/>
      <c r="C27" s="205" t="s">
        <v>346</v>
      </c>
      <c r="D27" s="206">
        <v>1974000</v>
      </c>
    </row>
    <row r="28" spans="1:4" ht="25.5">
      <c r="A28" s="425"/>
      <c r="B28" s="396"/>
      <c r="C28" s="205" t="s">
        <v>347</v>
      </c>
      <c r="D28" s="202">
        <v>12446000</v>
      </c>
    </row>
    <row r="29" spans="1:4" ht="25.5">
      <c r="A29" s="425"/>
      <c r="B29" s="396"/>
      <c r="C29" s="207" t="s">
        <v>348</v>
      </c>
      <c r="D29" s="202">
        <v>9195000</v>
      </c>
    </row>
    <row r="30" spans="1:4" ht="51">
      <c r="A30" s="425"/>
      <c r="B30" s="396"/>
      <c r="C30" s="205" t="s">
        <v>349</v>
      </c>
      <c r="D30" s="202">
        <v>776000</v>
      </c>
    </row>
    <row r="31" spans="1:4" ht="25.5">
      <c r="A31" s="425"/>
      <c r="B31" s="396"/>
      <c r="C31" s="205" t="s">
        <v>350</v>
      </c>
      <c r="D31" s="202">
        <v>374000</v>
      </c>
    </row>
    <row r="32" spans="1:4" ht="25.5">
      <c r="A32" s="425"/>
      <c r="B32" s="396"/>
      <c r="C32" s="207" t="s">
        <v>351</v>
      </c>
      <c r="D32" s="202">
        <v>125000</v>
      </c>
    </row>
    <row r="33" spans="1:4" ht="51">
      <c r="A33" s="425"/>
      <c r="B33" s="397"/>
      <c r="C33" s="205" t="s">
        <v>352</v>
      </c>
      <c r="D33" s="202">
        <v>160000</v>
      </c>
    </row>
    <row r="34" spans="1:4" ht="12.75">
      <c r="A34" s="425"/>
      <c r="B34" s="214" t="s">
        <v>13</v>
      </c>
      <c r="C34" s="199" t="s">
        <v>353</v>
      </c>
      <c r="D34" s="195">
        <f>SUM(D37,D35)</f>
        <v>4824000</v>
      </c>
    </row>
    <row r="35" spans="1:4" ht="12.75">
      <c r="A35" s="425"/>
      <c r="B35" s="406" t="s">
        <v>340</v>
      </c>
      <c r="C35" s="407"/>
      <c r="D35" s="196">
        <f>SUM(D36:D36)</f>
        <v>4799000</v>
      </c>
    </row>
    <row r="36" spans="1:4" ht="38.25">
      <c r="A36" s="425"/>
      <c r="B36" s="287"/>
      <c r="C36" s="205" t="s">
        <v>343</v>
      </c>
      <c r="D36" s="208">
        <v>4799000</v>
      </c>
    </row>
    <row r="37" spans="1:4" ht="12.75">
      <c r="A37" s="425"/>
      <c r="B37" s="398" t="s">
        <v>345</v>
      </c>
      <c r="C37" s="405"/>
      <c r="D37" s="208">
        <f>SUM(D38:D38)</f>
        <v>25000</v>
      </c>
    </row>
    <row r="38" spans="1:4" ht="38.25">
      <c r="A38" s="425"/>
      <c r="B38" s="287"/>
      <c r="C38" s="205" t="s">
        <v>346</v>
      </c>
      <c r="D38" s="208">
        <v>25000</v>
      </c>
    </row>
    <row r="39" spans="1:4" ht="12.75">
      <c r="A39" s="425"/>
      <c r="B39" s="302" t="s">
        <v>14</v>
      </c>
      <c r="C39" s="199" t="s">
        <v>354</v>
      </c>
      <c r="D39" s="195">
        <f>SUM(D41,D40)</f>
        <v>750000</v>
      </c>
    </row>
    <row r="40" spans="1:4" ht="12.75">
      <c r="A40" s="425"/>
      <c r="B40" s="406" t="s">
        <v>364</v>
      </c>
      <c r="C40" s="407"/>
      <c r="D40" s="203">
        <v>0</v>
      </c>
    </row>
    <row r="41" spans="1:4" ht="12.75">
      <c r="A41" s="425"/>
      <c r="B41" s="398" t="s">
        <v>345</v>
      </c>
      <c r="C41" s="405"/>
      <c r="D41" s="203">
        <f>SUM(D42:D42)</f>
        <v>750000</v>
      </c>
    </row>
    <row r="42" spans="1:4" ht="25.5">
      <c r="A42" s="425"/>
      <c r="B42" s="287"/>
      <c r="C42" s="205" t="s">
        <v>355</v>
      </c>
      <c r="D42" s="208">
        <v>750000</v>
      </c>
    </row>
    <row r="43" spans="1:4" ht="12.75">
      <c r="A43" s="425"/>
      <c r="B43" s="302" t="s">
        <v>59</v>
      </c>
      <c r="C43" s="199" t="s">
        <v>24</v>
      </c>
      <c r="D43" s="195">
        <f>SUM(D47,D44)</f>
        <v>4130000</v>
      </c>
    </row>
    <row r="44" spans="1:4" ht="12.75">
      <c r="A44" s="425"/>
      <c r="B44" s="406" t="s">
        <v>428</v>
      </c>
      <c r="C44" s="407"/>
      <c r="D44" s="203">
        <f>SUM(D45:D46)</f>
        <v>4130000</v>
      </c>
    </row>
    <row r="45" spans="1:4" ht="12.75">
      <c r="A45" s="425"/>
      <c r="B45" s="421"/>
      <c r="C45" s="31" t="s">
        <v>455</v>
      </c>
      <c r="D45" s="208">
        <v>4120000</v>
      </c>
    </row>
    <row r="46" spans="1:4" ht="38.25">
      <c r="A46" s="425"/>
      <c r="B46" s="422"/>
      <c r="C46" s="207" t="s">
        <v>343</v>
      </c>
      <c r="D46" s="208">
        <f>50000-40000</f>
        <v>10000</v>
      </c>
    </row>
    <row r="47" spans="1:4" ht="12.75">
      <c r="A47" s="425"/>
      <c r="B47" s="398" t="s">
        <v>341</v>
      </c>
      <c r="C47" s="405"/>
      <c r="D47" s="203">
        <v>0</v>
      </c>
    </row>
    <row r="48" spans="1:4" s="213" customFormat="1" ht="12.75">
      <c r="A48" s="210" t="s">
        <v>16</v>
      </c>
      <c r="B48" s="211"/>
      <c r="C48" s="212" t="s">
        <v>356</v>
      </c>
      <c r="D48" s="193">
        <f>SUM(D49)</f>
        <v>475000</v>
      </c>
    </row>
    <row r="49" spans="1:4" ht="25.5">
      <c r="A49" s="424"/>
      <c r="B49" s="214" t="s">
        <v>18</v>
      </c>
      <c r="C49" s="194" t="s">
        <v>357</v>
      </c>
      <c r="D49" s="195">
        <f>SUM(D50,D53)</f>
        <v>475000</v>
      </c>
    </row>
    <row r="50" spans="1:4" ht="12.75">
      <c r="A50" s="425"/>
      <c r="B50" s="406" t="s">
        <v>340</v>
      </c>
      <c r="C50" s="407"/>
      <c r="D50" s="203">
        <f>SUM(D51:D52)</f>
        <v>465000</v>
      </c>
    </row>
    <row r="51" spans="1:4" ht="38.25">
      <c r="A51" s="425"/>
      <c r="B51" s="427"/>
      <c r="C51" s="205" t="s">
        <v>358</v>
      </c>
      <c r="D51" s="203">
        <v>356000</v>
      </c>
    </row>
    <row r="52" spans="1:4" ht="38.25">
      <c r="A52" s="425"/>
      <c r="B52" s="428"/>
      <c r="C52" s="205" t="s">
        <v>359</v>
      </c>
      <c r="D52" s="208">
        <v>109000</v>
      </c>
    </row>
    <row r="53" spans="1:4" ht="12.75">
      <c r="A53" s="425"/>
      <c r="B53" s="398" t="s">
        <v>345</v>
      </c>
      <c r="C53" s="405"/>
      <c r="D53" s="203">
        <f>SUM(D54:D55)</f>
        <v>10000</v>
      </c>
    </row>
    <row r="54" spans="1:4" ht="38.25">
      <c r="A54" s="425"/>
      <c r="B54" s="413"/>
      <c r="C54" s="205" t="s">
        <v>360</v>
      </c>
      <c r="D54" s="208">
        <v>7000</v>
      </c>
    </row>
    <row r="55" spans="1:4" ht="38.25">
      <c r="A55" s="426"/>
      <c r="B55" s="429"/>
      <c r="C55" s="205" t="s">
        <v>359</v>
      </c>
      <c r="D55" s="208">
        <v>3000</v>
      </c>
    </row>
    <row r="56" spans="1:4" ht="12.75">
      <c r="A56" s="223">
        <v>500</v>
      </c>
      <c r="B56" s="418" t="s">
        <v>361</v>
      </c>
      <c r="C56" s="419"/>
      <c r="D56" s="193">
        <f>SUM(D57:D57)</f>
        <v>269000</v>
      </c>
    </row>
    <row r="57" spans="1:4" ht="12.75">
      <c r="A57" s="408"/>
      <c r="B57" s="303">
        <v>50005</v>
      </c>
      <c r="C57" s="224" t="s">
        <v>362</v>
      </c>
      <c r="D57" s="225">
        <f>SUM(D61,D58)</f>
        <v>269000</v>
      </c>
    </row>
    <row r="58" spans="1:4" ht="12.75">
      <c r="A58" s="369"/>
      <c r="B58" s="406" t="s">
        <v>340</v>
      </c>
      <c r="C58" s="407"/>
      <c r="D58" s="221">
        <f>SUM(D59:D60)</f>
        <v>269000</v>
      </c>
    </row>
    <row r="59" spans="1:4" ht="38.25">
      <c r="A59" s="369"/>
      <c r="B59" s="420"/>
      <c r="C59" s="207" t="s">
        <v>429</v>
      </c>
      <c r="D59" s="226">
        <v>228650</v>
      </c>
    </row>
    <row r="60" spans="1:4" ht="38.25">
      <c r="A60" s="369"/>
      <c r="B60" s="420"/>
      <c r="C60" s="207" t="s">
        <v>430</v>
      </c>
      <c r="D60" s="226">
        <v>40350</v>
      </c>
    </row>
    <row r="61" spans="1:4" ht="12.75">
      <c r="A61" s="370"/>
      <c r="B61" s="398" t="s">
        <v>341</v>
      </c>
      <c r="C61" s="405"/>
      <c r="D61" s="221">
        <v>0</v>
      </c>
    </row>
    <row r="62" spans="1:4" ht="12.75">
      <c r="A62" s="223">
        <v>600</v>
      </c>
      <c r="B62" s="304"/>
      <c r="C62" s="192" t="s">
        <v>19</v>
      </c>
      <c r="D62" s="193">
        <f>SUM(D78,D74,D70,D63)</f>
        <v>130568115</v>
      </c>
    </row>
    <row r="63" spans="1:4" ht="12.75">
      <c r="A63" s="395"/>
      <c r="B63" s="251">
        <v>60001</v>
      </c>
      <c r="C63" s="199" t="s">
        <v>363</v>
      </c>
      <c r="D63" s="200">
        <f>SUM(D67,D64)</f>
        <v>19925471</v>
      </c>
    </row>
    <row r="64" spans="1:4" ht="12.75">
      <c r="A64" s="396"/>
      <c r="B64" s="406" t="s">
        <v>364</v>
      </c>
      <c r="C64" s="407"/>
      <c r="D64" s="203">
        <f>SUM(D65:D66)</f>
        <v>3756225</v>
      </c>
    </row>
    <row r="65" spans="1:4" ht="12.75">
      <c r="A65" s="396"/>
      <c r="B65" s="421"/>
      <c r="C65" s="189" t="s">
        <v>365</v>
      </c>
      <c r="D65" s="208">
        <v>1116225</v>
      </c>
    </row>
    <row r="66" spans="1:4" ht="38.25">
      <c r="A66" s="396"/>
      <c r="B66" s="422"/>
      <c r="C66" s="228" t="s">
        <v>438</v>
      </c>
      <c r="D66" s="208">
        <v>2640000</v>
      </c>
    </row>
    <row r="67" spans="1:4" ht="12.75">
      <c r="A67" s="396"/>
      <c r="B67" s="398" t="s">
        <v>345</v>
      </c>
      <c r="C67" s="405"/>
      <c r="D67" s="203">
        <f>SUM(D68:D69)</f>
        <v>16169246</v>
      </c>
    </row>
    <row r="68" spans="1:4" ht="25.5">
      <c r="A68" s="396"/>
      <c r="B68" s="423"/>
      <c r="C68" s="229" t="s">
        <v>435</v>
      </c>
      <c r="D68" s="208">
        <v>7293750</v>
      </c>
    </row>
    <row r="69" spans="1:4" ht="38.25">
      <c r="A69" s="396"/>
      <c r="B69" s="423"/>
      <c r="C69" s="201" t="s">
        <v>431</v>
      </c>
      <c r="D69" s="208">
        <f>24108000-15232504</f>
        <v>8875496</v>
      </c>
    </row>
    <row r="70" spans="1:4" ht="12.75">
      <c r="A70" s="396"/>
      <c r="B70" s="305">
        <v>60003</v>
      </c>
      <c r="C70" s="194" t="s">
        <v>20</v>
      </c>
      <c r="D70" s="195">
        <f>SUM(D73,D71)</f>
        <v>52040000</v>
      </c>
    </row>
    <row r="71" spans="1:4" ht="12.75">
      <c r="A71" s="396"/>
      <c r="B71" s="406" t="s">
        <v>340</v>
      </c>
      <c r="C71" s="407"/>
      <c r="D71" s="203">
        <f>SUM(D72)</f>
        <v>52040000</v>
      </c>
    </row>
    <row r="72" spans="1:4" ht="38.25">
      <c r="A72" s="396"/>
      <c r="B72" s="220"/>
      <c r="C72" s="205" t="s">
        <v>343</v>
      </c>
      <c r="D72" s="208">
        <v>52040000</v>
      </c>
    </row>
    <row r="73" spans="1:4" ht="12.75">
      <c r="A73" s="396"/>
      <c r="B73" s="398" t="s">
        <v>341</v>
      </c>
      <c r="C73" s="405"/>
      <c r="D73" s="203">
        <v>0</v>
      </c>
    </row>
    <row r="74" spans="1:4" ht="12.75">
      <c r="A74" s="396"/>
      <c r="B74" s="251">
        <v>60004</v>
      </c>
      <c r="C74" s="199" t="s">
        <v>366</v>
      </c>
      <c r="D74" s="200">
        <f>SUM(D77,D75)</f>
        <v>150000</v>
      </c>
    </row>
    <row r="75" spans="1:4" ht="12.75">
      <c r="A75" s="396"/>
      <c r="B75" s="406" t="s">
        <v>340</v>
      </c>
      <c r="C75" s="407"/>
      <c r="D75" s="203">
        <f>SUM(D76)</f>
        <v>150000</v>
      </c>
    </row>
    <row r="76" spans="1:4" ht="25.5">
      <c r="A76" s="396"/>
      <c r="B76" s="290"/>
      <c r="C76" s="205" t="s">
        <v>367</v>
      </c>
      <c r="D76" s="202">
        <v>150000</v>
      </c>
    </row>
    <row r="77" spans="1:4" ht="12.75">
      <c r="A77" s="396"/>
      <c r="B77" s="398" t="s">
        <v>341</v>
      </c>
      <c r="C77" s="405"/>
      <c r="D77" s="202"/>
    </row>
    <row r="78" spans="1:4" ht="12.75">
      <c r="A78" s="396"/>
      <c r="B78" s="306">
        <v>60013</v>
      </c>
      <c r="C78" s="199" t="s">
        <v>368</v>
      </c>
      <c r="D78" s="230">
        <f>SUM(D81,D79)</f>
        <v>58452644</v>
      </c>
    </row>
    <row r="79" spans="1:4" ht="12.75">
      <c r="A79" s="396"/>
      <c r="B79" s="406" t="s">
        <v>340</v>
      </c>
      <c r="C79" s="407"/>
      <c r="D79" s="231">
        <f>SUM(D80:D80)</f>
        <v>9000</v>
      </c>
    </row>
    <row r="80" spans="1:4" ht="51">
      <c r="A80" s="396"/>
      <c r="B80" s="232"/>
      <c r="C80" s="205" t="s">
        <v>369</v>
      </c>
      <c r="D80" s="233">
        <v>9000</v>
      </c>
    </row>
    <row r="81" spans="1:4" ht="12.75">
      <c r="A81" s="396"/>
      <c r="B81" s="398" t="s">
        <v>345</v>
      </c>
      <c r="C81" s="405"/>
      <c r="D81" s="233">
        <f>SUM(D82:D83)</f>
        <v>58443644</v>
      </c>
    </row>
    <row r="82" spans="1:4" ht="38.25">
      <c r="A82" s="396"/>
      <c r="B82" s="365"/>
      <c r="C82" s="39" t="s">
        <v>434</v>
      </c>
      <c r="D82" s="233">
        <v>300000</v>
      </c>
    </row>
    <row r="83" spans="1:4" ht="25.5">
      <c r="A83" s="396"/>
      <c r="B83" s="366"/>
      <c r="C83" s="207" t="s">
        <v>370</v>
      </c>
      <c r="D83" s="233">
        <v>58143644</v>
      </c>
    </row>
    <row r="84" spans="1:4" ht="12.75">
      <c r="A84" s="311">
        <v>700</v>
      </c>
      <c r="B84" s="248"/>
      <c r="C84" s="216" t="s">
        <v>372</v>
      </c>
      <c r="D84" s="217">
        <f>D85</f>
        <v>22260000</v>
      </c>
    </row>
    <row r="85" spans="1:4" ht="12.75">
      <c r="A85" s="415"/>
      <c r="B85" s="306">
        <v>70005</v>
      </c>
      <c r="C85" s="199" t="s">
        <v>373</v>
      </c>
      <c r="D85" s="200">
        <f>SUM(D89,D86)</f>
        <v>22260000</v>
      </c>
    </row>
    <row r="86" spans="1:4" ht="12.75">
      <c r="A86" s="416"/>
      <c r="B86" s="406" t="s">
        <v>340</v>
      </c>
      <c r="C86" s="407"/>
      <c r="D86" s="202">
        <f>SUM(D87:D88)</f>
        <v>260000</v>
      </c>
    </row>
    <row r="87" spans="1:4" ht="12.75">
      <c r="A87" s="416"/>
      <c r="B87" s="417"/>
      <c r="C87" s="205" t="s">
        <v>374</v>
      </c>
      <c r="D87" s="202">
        <v>250000</v>
      </c>
    </row>
    <row r="88" spans="1:4" ht="12.75">
      <c r="A88" s="416"/>
      <c r="B88" s="417"/>
      <c r="C88" s="205" t="s">
        <v>375</v>
      </c>
      <c r="D88" s="202">
        <v>10000</v>
      </c>
    </row>
    <row r="89" spans="1:4" ht="12.75">
      <c r="A89" s="416"/>
      <c r="B89" s="398" t="s">
        <v>345</v>
      </c>
      <c r="C89" s="405"/>
      <c r="D89" s="202">
        <f>SUM(D90:D90)</f>
        <v>22000000</v>
      </c>
    </row>
    <row r="90" spans="1:4" ht="12.75">
      <c r="A90" s="416"/>
      <c r="B90" s="188"/>
      <c r="C90" s="205" t="s">
        <v>376</v>
      </c>
      <c r="D90" s="202">
        <f>11000000+10000000+1000000</f>
        <v>22000000</v>
      </c>
    </row>
    <row r="91" spans="1:4" ht="12.75">
      <c r="A91" s="311">
        <v>710</v>
      </c>
      <c r="B91" s="307"/>
      <c r="C91" s="216" t="s">
        <v>21</v>
      </c>
      <c r="D91" s="217">
        <f>SUM(D106,D102,D96,D92)</f>
        <v>6073000</v>
      </c>
    </row>
    <row r="92" spans="1:4" ht="12.75">
      <c r="A92" s="395"/>
      <c r="B92" s="306">
        <v>71003</v>
      </c>
      <c r="C92" s="199" t="s">
        <v>377</v>
      </c>
      <c r="D92" s="200">
        <f>SUM(D95,D93)</f>
        <v>26000</v>
      </c>
    </row>
    <row r="93" spans="1:4" ht="12.75">
      <c r="A93" s="396"/>
      <c r="B93" s="406" t="s">
        <v>340</v>
      </c>
      <c r="C93" s="407"/>
      <c r="D93" s="202">
        <f>SUM(D94)</f>
        <v>26000</v>
      </c>
    </row>
    <row r="94" spans="1:4" ht="38.25">
      <c r="A94" s="396"/>
      <c r="B94" s="291"/>
      <c r="C94" s="244" t="s">
        <v>443</v>
      </c>
      <c r="D94" s="202">
        <v>26000</v>
      </c>
    </row>
    <row r="95" spans="1:4" ht="12.75">
      <c r="A95" s="396"/>
      <c r="B95" s="398" t="s">
        <v>341</v>
      </c>
      <c r="C95" s="405"/>
      <c r="D95" s="218">
        <v>0</v>
      </c>
    </row>
    <row r="96" spans="1:4" ht="12.75">
      <c r="A96" s="396"/>
      <c r="B96" s="306">
        <v>71012</v>
      </c>
      <c r="C96" s="199" t="s">
        <v>22</v>
      </c>
      <c r="D96" s="200">
        <f>SUM(D101,D97)</f>
        <v>5830000</v>
      </c>
    </row>
    <row r="97" spans="1:4" ht="12.75">
      <c r="A97" s="396"/>
      <c r="B97" s="406" t="s">
        <v>340</v>
      </c>
      <c r="C97" s="407"/>
      <c r="D97" s="196">
        <f>SUM(D98:D100)</f>
        <v>5830000</v>
      </c>
    </row>
    <row r="98" spans="1:4" ht="38.25">
      <c r="A98" s="396"/>
      <c r="B98" s="400"/>
      <c r="C98" s="235" t="s">
        <v>343</v>
      </c>
      <c r="D98" s="202">
        <v>249000</v>
      </c>
    </row>
    <row r="99" spans="1:4" ht="25.5">
      <c r="A99" s="396"/>
      <c r="B99" s="400"/>
      <c r="C99" s="236" t="s">
        <v>378</v>
      </c>
      <c r="D99" s="202">
        <v>131000</v>
      </c>
    </row>
    <row r="100" spans="1:4" ht="12.75">
      <c r="A100" s="396"/>
      <c r="B100" s="400"/>
      <c r="C100" s="236" t="s">
        <v>439</v>
      </c>
      <c r="D100" s="202">
        <v>5450000</v>
      </c>
    </row>
    <row r="101" spans="1:4" ht="12.75">
      <c r="A101" s="396"/>
      <c r="B101" s="398" t="s">
        <v>341</v>
      </c>
      <c r="C101" s="405"/>
      <c r="D101" s="202">
        <v>0</v>
      </c>
    </row>
    <row r="102" spans="1:4" ht="12.75">
      <c r="A102" s="396"/>
      <c r="B102" s="306">
        <v>71013</v>
      </c>
      <c r="C102" s="199" t="s">
        <v>23</v>
      </c>
      <c r="D102" s="200">
        <f>SUM(D105,D103)</f>
        <v>26000</v>
      </c>
    </row>
    <row r="103" spans="1:4" ht="12.75">
      <c r="A103" s="396"/>
      <c r="B103" s="406" t="s">
        <v>340</v>
      </c>
      <c r="C103" s="407"/>
      <c r="D103" s="196">
        <f>SUM(D104:D104)</f>
        <v>26000</v>
      </c>
    </row>
    <row r="104" spans="1:4" ht="38.25">
      <c r="A104" s="396"/>
      <c r="B104" s="234"/>
      <c r="C104" s="205" t="s">
        <v>343</v>
      </c>
      <c r="D104" s="202">
        <v>26000</v>
      </c>
    </row>
    <row r="105" spans="1:4" ht="12.75">
      <c r="A105" s="396"/>
      <c r="B105" s="398" t="s">
        <v>341</v>
      </c>
      <c r="C105" s="405"/>
      <c r="D105" s="202">
        <v>0</v>
      </c>
    </row>
    <row r="106" spans="1:4" ht="12.75">
      <c r="A106" s="396"/>
      <c r="B106" s="306">
        <v>71095</v>
      </c>
      <c r="C106" s="194" t="s">
        <v>24</v>
      </c>
      <c r="D106" s="195">
        <f>SUM(D109,D107)</f>
        <v>191000</v>
      </c>
    </row>
    <row r="107" spans="1:4" ht="12.75">
      <c r="A107" s="396"/>
      <c r="B107" s="406" t="s">
        <v>340</v>
      </c>
      <c r="C107" s="407"/>
      <c r="D107" s="196">
        <f>SUM(D108:D108)</f>
        <v>191000</v>
      </c>
    </row>
    <row r="108" spans="1:4" ht="38.25">
      <c r="A108" s="396"/>
      <c r="B108" s="234"/>
      <c r="C108" s="205" t="s">
        <v>343</v>
      </c>
      <c r="D108" s="202">
        <v>191000</v>
      </c>
    </row>
    <row r="109" spans="1:4" ht="12.75">
      <c r="A109" s="396"/>
      <c r="B109" s="401" t="s">
        <v>341</v>
      </c>
      <c r="C109" s="402"/>
      <c r="D109" s="237">
        <v>0</v>
      </c>
    </row>
    <row r="110" spans="1:4" ht="12.75">
      <c r="A110" s="238">
        <v>720</v>
      </c>
      <c r="B110" s="412" t="s">
        <v>379</v>
      </c>
      <c r="C110" s="412"/>
      <c r="D110" s="239">
        <f>SUM(D111:D111)</f>
        <v>3798428</v>
      </c>
    </row>
    <row r="111" spans="1:4" ht="12.75">
      <c r="A111" s="395"/>
      <c r="B111" s="306">
        <v>72095</v>
      </c>
      <c r="C111" s="199" t="s">
        <v>24</v>
      </c>
      <c r="D111" s="240">
        <f>SUM(D114,D112)</f>
        <v>3798428</v>
      </c>
    </row>
    <row r="112" spans="1:4" ht="12.75">
      <c r="A112" s="396"/>
      <c r="B112" s="406" t="s">
        <v>340</v>
      </c>
      <c r="C112" s="407"/>
      <c r="D112" s="202">
        <f>D113</f>
        <v>454960</v>
      </c>
    </row>
    <row r="113" spans="1:4" ht="38.25">
      <c r="A113" s="396"/>
      <c r="B113" s="308"/>
      <c r="C113" s="39" t="s">
        <v>380</v>
      </c>
      <c r="D113" s="202">
        <v>454960</v>
      </c>
    </row>
    <row r="114" spans="1:4" ht="12.75">
      <c r="A114" s="396"/>
      <c r="B114" s="398" t="s">
        <v>345</v>
      </c>
      <c r="C114" s="405"/>
      <c r="D114" s="202">
        <f>SUM(D115:D116)</f>
        <v>3343468</v>
      </c>
    </row>
    <row r="115" spans="1:4" ht="38.25">
      <c r="A115" s="396"/>
      <c r="B115" s="413"/>
      <c r="C115" s="39" t="s">
        <v>381</v>
      </c>
      <c r="D115" s="202">
        <v>2991524</v>
      </c>
    </row>
    <row r="116" spans="1:4" ht="38.25">
      <c r="A116" s="396"/>
      <c r="B116" s="414"/>
      <c r="C116" s="39" t="s">
        <v>382</v>
      </c>
      <c r="D116" s="202">
        <v>351944</v>
      </c>
    </row>
    <row r="117" spans="1:4" ht="12.75">
      <c r="A117" s="311">
        <v>750</v>
      </c>
      <c r="B117" s="307"/>
      <c r="C117" s="216" t="s">
        <v>25</v>
      </c>
      <c r="D117" s="217">
        <f>SUM(D118,D125,D129,D134,D139,D144,D148)</f>
        <v>2672546</v>
      </c>
    </row>
    <row r="118" spans="1:4" ht="12.75">
      <c r="A118" s="408"/>
      <c r="B118" s="305">
        <v>75001</v>
      </c>
      <c r="C118" s="194" t="s">
        <v>383</v>
      </c>
      <c r="D118" s="195">
        <f>SUM(D122,D119)</f>
        <v>974798</v>
      </c>
    </row>
    <row r="119" spans="1:4" ht="12.75">
      <c r="A119" s="369"/>
      <c r="B119" s="406" t="s">
        <v>340</v>
      </c>
      <c r="C119" s="407"/>
      <c r="D119" s="196">
        <f>SUM(D120:D121)</f>
        <v>954798</v>
      </c>
    </row>
    <row r="120" spans="1:4" ht="38.25">
      <c r="A120" s="369"/>
      <c r="B120" s="409"/>
      <c r="C120" s="197" t="s">
        <v>384</v>
      </c>
      <c r="D120" s="198">
        <v>811578</v>
      </c>
    </row>
    <row r="121" spans="1:4" ht="25.5">
      <c r="A121" s="369"/>
      <c r="B121" s="410"/>
      <c r="C121" s="197" t="s">
        <v>385</v>
      </c>
      <c r="D121" s="198">
        <v>143220</v>
      </c>
    </row>
    <row r="122" spans="1:4" ht="12.75">
      <c r="A122" s="369"/>
      <c r="B122" s="398" t="s">
        <v>345</v>
      </c>
      <c r="C122" s="405"/>
      <c r="D122" s="196">
        <f>SUM(D123:D124)</f>
        <v>20000</v>
      </c>
    </row>
    <row r="123" spans="1:4" ht="38.25">
      <c r="A123" s="369"/>
      <c r="B123" s="409"/>
      <c r="C123" s="197" t="s">
        <v>384</v>
      </c>
      <c r="D123" s="198">
        <v>17000</v>
      </c>
    </row>
    <row r="124" spans="1:4" ht="25.5">
      <c r="A124" s="370"/>
      <c r="B124" s="410"/>
      <c r="C124" s="197" t="s">
        <v>385</v>
      </c>
      <c r="D124" s="198">
        <v>3000</v>
      </c>
    </row>
    <row r="125" spans="1:4" ht="12.75">
      <c r="A125" s="395"/>
      <c r="B125" s="306">
        <v>75011</v>
      </c>
      <c r="C125" s="199" t="s">
        <v>26</v>
      </c>
      <c r="D125" s="200">
        <f>SUM(D128,D126)</f>
        <v>692000</v>
      </c>
    </row>
    <row r="126" spans="1:4" ht="12.75">
      <c r="A126" s="396"/>
      <c r="B126" s="406" t="s">
        <v>340</v>
      </c>
      <c r="C126" s="407"/>
      <c r="D126" s="203">
        <f>SUM(D127:D127)</f>
        <v>692000</v>
      </c>
    </row>
    <row r="127" spans="1:4" ht="38.25">
      <c r="A127" s="396"/>
      <c r="B127" s="232"/>
      <c r="C127" s="205" t="s">
        <v>386</v>
      </c>
      <c r="D127" s="202">
        <v>692000</v>
      </c>
    </row>
    <row r="128" spans="1:4" ht="12.75">
      <c r="A128" s="396"/>
      <c r="B128" s="398" t="s">
        <v>341</v>
      </c>
      <c r="C128" s="405"/>
      <c r="D128" s="203">
        <v>0</v>
      </c>
    </row>
    <row r="129" spans="1:4" ht="12.75">
      <c r="A129" s="396"/>
      <c r="B129" s="306">
        <v>75018</v>
      </c>
      <c r="C129" s="199" t="s">
        <v>387</v>
      </c>
      <c r="D129" s="230">
        <f>SUM(D133,D130)</f>
        <v>258000</v>
      </c>
    </row>
    <row r="130" spans="1:4" ht="12.75">
      <c r="A130" s="396"/>
      <c r="B130" s="406" t="s">
        <v>340</v>
      </c>
      <c r="C130" s="407"/>
      <c r="D130" s="231">
        <f>SUM(D131:D132)</f>
        <v>258000</v>
      </c>
    </row>
    <row r="131" spans="1:4" ht="38.25">
      <c r="A131" s="396"/>
      <c r="B131" s="403"/>
      <c r="C131" s="205" t="s">
        <v>440</v>
      </c>
      <c r="D131" s="233">
        <v>191000</v>
      </c>
    </row>
    <row r="132" spans="1:4" ht="25.5">
      <c r="A132" s="396"/>
      <c r="B132" s="411"/>
      <c r="C132" s="205" t="s">
        <v>371</v>
      </c>
      <c r="D132" s="241">
        <v>67000</v>
      </c>
    </row>
    <row r="133" spans="1:4" ht="12.75">
      <c r="A133" s="396"/>
      <c r="B133" s="398" t="s">
        <v>341</v>
      </c>
      <c r="C133" s="405"/>
      <c r="D133" s="289">
        <v>0</v>
      </c>
    </row>
    <row r="134" spans="1:4" ht="12.75">
      <c r="A134" s="396"/>
      <c r="B134" s="306">
        <v>75046</v>
      </c>
      <c r="C134" s="199" t="s">
        <v>27</v>
      </c>
      <c r="D134" s="200">
        <f>SUM(D138,D135)</f>
        <v>66474</v>
      </c>
    </row>
    <row r="135" spans="1:4" ht="12.75">
      <c r="A135" s="396"/>
      <c r="B135" s="406" t="s">
        <v>340</v>
      </c>
      <c r="C135" s="407"/>
      <c r="D135" s="203">
        <f>SUM(D136:D137)</f>
        <v>66474</v>
      </c>
    </row>
    <row r="136" spans="1:4" ht="25.5">
      <c r="A136" s="396"/>
      <c r="B136" s="403"/>
      <c r="C136" s="205" t="s">
        <v>344</v>
      </c>
      <c r="D136" s="202">
        <v>4474</v>
      </c>
    </row>
    <row r="137" spans="1:4" ht="38.25">
      <c r="A137" s="396"/>
      <c r="B137" s="404"/>
      <c r="C137" s="205" t="s">
        <v>343</v>
      </c>
      <c r="D137" s="202">
        <v>62000</v>
      </c>
    </row>
    <row r="138" spans="1:4" ht="12.75">
      <c r="A138" s="396"/>
      <c r="B138" s="398" t="s">
        <v>341</v>
      </c>
      <c r="C138" s="405"/>
      <c r="D138" s="203">
        <v>0</v>
      </c>
    </row>
    <row r="139" spans="1:4" ht="12.75">
      <c r="A139" s="396"/>
      <c r="B139" s="306">
        <v>75071</v>
      </c>
      <c r="C139" s="194" t="s">
        <v>388</v>
      </c>
      <c r="D139" s="195">
        <f>SUM(D143,D140)</f>
        <v>288664</v>
      </c>
    </row>
    <row r="140" spans="1:4" ht="12.75">
      <c r="A140" s="396"/>
      <c r="B140" s="406" t="s">
        <v>340</v>
      </c>
      <c r="C140" s="407"/>
      <c r="D140" s="203">
        <f>SUM(D141:D142)</f>
        <v>288664</v>
      </c>
    </row>
    <row r="141" spans="1:4" ht="38.25">
      <c r="A141" s="396"/>
      <c r="B141" s="403"/>
      <c r="C141" s="205" t="s">
        <v>389</v>
      </c>
      <c r="D141" s="202">
        <v>245364</v>
      </c>
    </row>
    <row r="142" spans="1:4" ht="38.25">
      <c r="A142" s="396"/>
      <c r="B142" s="404"/>
      <c r="C142" s="205" t="s">
        <v>390</v>
      </c>
      <c r="D142" s="202">
        <v>43300</v>
      </c>
    </row>
    <row r="143" spans="1:4" ht="12.75">
      <c r="A143" s="396"/>
      <c r="B143" s="398" t="s">
        <v>341</v>
      </c>
      <c r="C143" s="405"/>
      <c r="D143" s="208">
        <v>0</v>
      </c>
    </row>
    <row r="144" spans="1:4" ht="12.75">
      <c r="A144" s="396"/>
      <c r="B144" s="251">
        <v>75075</v>
      </c>
      <c r="C144" s="199" t="s">
        <v>28</v>
      </c>
      <c r="D144" s="200">
        <f>SUM(D147,D145)</f>
        <v>205610</v>
      </c>
    </row>
    <row r="145" spans="1:4" ht="12.75">
      <c r="A145" s="396"/>
      <c r="B145" s="406" t="s">
        <v>340</v>
      </c>
      <c r="C145" s="407"/>
      <c r="D145" s="196">
        <f>SUM(D146:D146)</f>
        <v>205610</v>
      </c>
    </row>
    <row r="146" spans="1:4" ht="38.25">
      <c r="A146" s="396"/>
      <c r="B146" s="209"/>
      <c r="C146" s="242" t="s">
        <v>391</v>
      </c>
      <c r="D146" s="198">
        <v>205610</v>
      </c>
    </row>
    <row r="147" spans="1:4" ht="12.75">
      <c r="A147" s="396"/>
      <c r="B147" s="398" t="s">
        <v>341</v>
      </c>
      <c r="C147" s="405"/>
      <c r="D147" s="203">
        <v>0</v>
      </c>
    </row>
    <row r="148" spans="1:4" ht="12.75">
      <c r="A148" s="396"/>
      <c r="B148" s="251">
        <v>75095</v>
      </c>
      <c r="C148" s="199" t="s">
        <v>24</v>
      </c>
      <c r="D148" s="230">
        <f>SUM(D151,D149)</f>
        <v>187000</v>
      </c>
    </row>
    <row r="149" spans="1:4" ht="12.75">
      <c r="A149" s="396"/>
      <c r="B149" s="406" t="s">
        <v>340</v>
      </c>
      <c r="C149" s="407"/>
      <c r="D149" s="243">
        <f>SUM(D150:D150)</f>
        <v>187000</v>
      </c>
    </row>
    <row r="150" spans="1:4" ht="25.5">
      <c r="A150" s="396"/>
      <c r="B150" s="291"/>
      <c r="C150" s="244" t="s">
        <v>371</v>
      </c>
      <c r="D150" s="245">
        <v>187000</v>
      </c>
    </row>
    <row r="151" spans="1:4" ht="12.75">
      <c r="A151" s="396"/>
      <c r="B151" s="401" t="s">
        <v>341</v>
      </c>
      <c r="C151" s="402"/>
      <c r="D151" s="243">
        <v>0</v>
      </c>
    </row>
    <row r="152" spans="1:4" ht="38.25">
      <c r="A152" s="311">
        <v>756</v>
      </c>
      <c r="B152" s="307"/>
      <c r="C152" s="215" t="s">
        <v>392</v>
      </c>
      <c r="D152" s="217">
        <f>D153+D158</f>
        <v>148855227</v>
      </c>
    </row>
    <row r="153" spans="1:4" ht="25.5">
      <c r="A153" s="395"/>
      <c r="B153" s="306">
        <v>75618</v>
      </c>
      <c r="C153" s="199" t="s">
        <v>393</v>
      </c>
      <c r="D153" s="200">
        <f>D154</f>
        <v>1034700</v>
      </c>
    </row>
    <row r="154" spans="1:4" ht="12.75">
      <c r="A154" s="396"/>
      <c r="B154" s="398" t="s">
        <v>340</v>
      </c>
      <c r="C154" s="399"/>
      <c r="D154" s="202">
        <f>SUM(D155:D156)</f>
        <v>1034700</v>
      </c>
    </row>
    <row r="155" spans="1:4" ht="12.75">
      <c r="A155" s="396"/>
      <c r="B155" s="400"/>
      <c r="C155" s="205" t="s">
        <v>459</v>
      </c>
      <c r="D155" s="202">
        <v>1028700</v>
      </c>
    </row>
    <row r="156" spans="1:4" ht="38.25">
      <c r="A156" s="396"/>
      <c r="B156" s="400"/>
      <c r="C156" s="247" t="s">
        <v>394</v>
      </c>
      <c r="D156" s="202">
        <v>6000</v>
      </c>
    </row>
    <row r="157" spans="1:4" ht="12.75">
      <c r="A157" s="396"/>
      <c r="B157" s="401" t="s">
        <v>341</v>
      </c>
      <c r="C157" s="402"/>
      <c r="D157" s="202">
        <v>0</v>
      </c>
    </row>
    <row r="158" spans="1:4" ht="12.75">
      <c r="A158" s="396"/>
      <c r="B158" s="251">
        <v>75623</v>
      </c>
      <c r="C158" s="227" t="s">
        <v>395</v>
      </c>
      <c r="D158" s="200">
        <f>SUM(D162,D159)</f>
        <v>147820527</v>
      </c>
    </row>
    <row r="159" spans="1:4" ht="12.75">
      <c r="A159" s="396"/>
      <c r="B159" s="398" t="s">
        <v>340</v>
      </c>
      <c r="C159" s="399"/>
      <c r="D159" s="203">
        <f>SUM(D160:D161)</f>
        <v>147820527</v>
      </c>
    </row>
    <row r="160" spans="1:4" ht="12.75">
      <c r="A160" s="396"/>
      <c r="B160" s="403"/>
      <c r="C160" s="205" t="s">
        <v>396</v>
      </c>
      <c r="D160" s="202">
        <v>32820527</v>
      </c>
    </row>
    <row r="161" spans="1:4" ht="12.75">
      <c r="A161" s="396"/>
      <c r="B161" s="404"/>
      <c r="C161" s="205" t="s">
        <v>475</v>
      </c>
      <c r="D161" s="202">
        <f>95000000+20000000</f>
        <v>115000000</v>
      </c>
    </row>
    <row r="162" spans="1:4" ht="12.75">
      <c r="A162" s="397"/>
      <c r="B162" s="393" t="s">
        <v>341</v>
      </c>
      <c r="C162" s="394"/>
      <c r="D162" s="203">
        <v>0</v>
      </c>
    </row>
    <row r="163" spans="1:4" ht="12.75">
      <c r="A163" s="248">
        <v>758</v>
      </c>
      <c r="B163" s="248"/>
      <c r="C163" s="249" t="s">
        <v>397</v>
      </c>
      <c r="D163" s="250">
        <f>SUM(D164,D168,D172,D176,D180,D190)</f>
        <v>698160315</v>
      </c>
    </row>
    <row r="164" spans="1:4" s="254" customFormat="1" ht="12.75">
      <c r="A164" s="375"/>
      <c r="B164" s="251">
        <v>75801</v>
      </c>
      <c r="C164" s="252" t="s">
        <v>398</v>
      </c>
      <c r="D164" s="253">
        <f>SUM(D165,D167)</f>
        <v>49200034</v>
      </c>
    </row>
    <row r="165" spans="1:4" ht="12.75">
      <c r="A165" s="376"/>
      <c r="B165" s="389" t="s">
        <v>340</v>
      </c>
      <c r="C165" s="390"/>
      <c r="D165" s="255">
        <f>SUM(D166)</f>
        <v>49200034</v>
      </c>
    </row>
    <row r="166" spans="1:4" ht="12.75">
      <c r="A166" s="376"/>
      <c r="B166" s="256"/>
      <c r="C166" s="257" t="s">
        <v>399</v>
      </c>
      <c r="D166" s="258">
        <v>49200034</v>
      </c>
    </row>
    <row r="167" spans="1:4" ht="12.75">
      <c r="A167" s="376"/>
      <c r="B167" s="389" t="s">
        <v>341</v>
      </c>
      <c r="C167" s="390"/>
      <c r="D167" s="258">
        <v>0</v>
      </c>
    </row>
    <row r="168" spans="1:4" ht="12.75">
      <c r="A168" s="376"/>
      <c r="B168" s="251">
        <v>75804</v>
      </c>
      <c r="C168" s="252" t="s">
        <v>400</v>
      </c>
      <c r="D168" s="253">
        <f>SUM(D169,D171)</f>
        <v>136521065</v>
      </c>
    </row>
    <row r="169" spans="1:4" ht="12.75">
      <c r="A169" s="376"/>
      <c r="B169" s="389" t="s">
        <v>340</v>
      </c>
      <c r="C169" s="390"/>
      <c r="D169" s="255">
        <f>SUM(D170)</f>
        <v>136521065</v>
      </c>
    </row>
    <row r="170" spans="1:4" ht="12.75">
      <c r="A170" s="376"/>
      <c r="B170" s="256"/>
      <c r="C170" s="257" t="s">
        <v>399</v>
      </c>
      <c r="D170" s="258">
        <v>136521065</v>
      </c>
    </row>
    <row r="171" spans="1:4" ht="12.75">
      <c r="A171" s="376"/>
      <c r="B171" s="389" t="s">
        <v>341</v>
      </c>
      <c r="C171" s="390"/>
      <c r="D171" s="258">
        <v>0</v>
      </c>
    </row>
    <row r="172" spans="1:4" ht="12.75">
      <c r="A172" s="376"/>
      <c r="B172" s="251">
        <v>75814</v>
      </c>
      <c r="C172" s="252" t="s">
        <v>401</v>
      </c>
      <c r="D172" s="253">
        <f>SUM(D173,D175)</f>
        <v>1300000</v>
      </c>
    </row>
    <row r="173" spans="1:4" ht="12.75">
      <c r="A173" s="376"/>
      <c r="B173" s="389" t="s">
        <v>340</v>
      </c>
      <c r="C173" s="390"/>
      <c r="D173" s="259">
        <f>SUM(D174)</f>
        <v>1300000</v>
      </c>
    </row>
    <row r="174" spans="1:4" ht="12.75">
      <c r="A174" s="376"/>
      <c r="B174" s="256"/>
      <c r="C174" s="257" t="s">
        <v>402</v>
      </c>
      <c r="D174" s="258">
        <v>1300000</v>
      </c>
    </row>
    <row r="175" spans="1:4" ht="12.75">
      <c r="A175" s="376"/>
      <c r="B175" s="389" t="s">
        <v>341</v>
      </c>
      <c r="C175" s="390"/>
      <c r="D175" s="258">
        <v>0</v>
      </c>
    </row>
    <row r="176" spans="1:4" ht="12.75">
      <c r="A176" s="376"/>
      <c r="B176" s="251">
        <v>75833</v>
      </c>
      <c r="C176" s="252" t="s">
        <v>403</v>
      </c>
      <c r="D176" s="253">
        <f>SUM(D177,D179)</f>
        <v>104752729</v>
      </c>
    </row>
    <row r="177" spans="1:4" ht="12.75">
      <c r="A177" s="376"/>
      <c r="B177" s="389" t="s">
        <v>340</v>
      </c>
      <c r="C177" s="390"/>
      <c r="D177" s="255">
        <f>SUM(D178)</f>
        <v>104752729</v>
      </c>
    </row>
    <row r="178" spans="1:4" ht="12.75">
      <c r="A178" s="376"/>
      <c r="B178" s="256"/>
      <c r="C178" s="257" t="s">
        <v>399</v>
      </c>
      <c r="D178" s="258">
        <v>104752729</v>
      </c>
    </row>
    <row r="179" spans="1:5" ht="12.75">
      <c r="A179" s="376"/>
      <c r="B179" s="389" t="s">
        <v>341</v>
      </c>
      <c r="C179" s="390"/>
      <c r="D179" s="258">
        <v>0</v>
      </c>
      <c r="E179" s="14"/>
    </row>
    <row r="180" spans="1:4" ht="12.75">
      <c r="A180" s="376"/>
      <c r="B180" s="251">
        <v>75861</v>
      </c>
      <c r="C180" s="252" t="s">
        <v>404</v>
      </c>
      <c r="D180" s="253">
        <f>SUM(D181,D185)</f>
        <v>336945382</v>
      </c>
    </row>
    <row r="181" spans="1:4" ht="12.75">
      <c r="A181" s="376"/>
      <c r="B181" s="389" t="s">
        <v>340</v>
      </c>
      <c r="C181" s="390"/>
      <c r="D181" s="255">
        <f>SUM(D182:D184)</f>
        <v>23184803</v>
      </c>
    </row>
    <row r="182" spans="1:4" ht="25.5">
      <c r="A182" s="376"/>
      <c r="B182" s="383"/>
      <c r="C182" s="222" t="s">
        <v>405</v>
      </c>
      <c r="D182" s="258">
        <v>20155000</v>
      </c>
    </row>
    <row r="183" spans="1:4" ht="25.5">
      <c r="A183" s="376"/>
      <c r="B183" s="384"/>
      <c r="C183" s="219" t="s">
        <v>406</v>
      </c>
      <c r="D183" s="260">
        <v>2636977</v>
      </c>
    </row>
    <row r="184" spans="1:4" ht="25.5">
      <c r="A184" s="376"/>
      <c r="B184" s="391"/>
      <c r="C184" s="219" t="s">
        <v>407</v>
      </c>
      <c r="D184" s="260">
        <v>392826</v>
      </c>
    </row>
    <row r="185" spans="1:4" ht="12.75">
      <c r="A185" s="376"/>
      <c r="B185" s="367" t="s">
        <v>345</v>
      </c>
      <c r="C185" s="368"/>
      <c r="D185" s="255">
        <f>SUM(D186:D189)</f>
        <v>313760579</v>
      </c>
    </row>
    <row r="186" spans="1:4" ht="25.5">
      <c r="A186" s="376"/>
      <c r="B186" s="387"/>
      <c r="C186" s="219" t="s">
        <v>407</v>
      </c>
      <c r="D186" s="258">
        <f>9452400+159820433+29778921+45411931+392826+1334324+604991+3766188+382660-392826+18929734-14450000+2385174</f>
        <v>257416756</v>
      </c>
    </row>
    <row r="187" spans="1:4" ht="38.25">
      <c r="A187" s="376"/>
      <c r="B187" s="392"/>
      <c r="C187" s="219" t="s">
        <v>432</v>
      </c>
      <c r="D187" s="260">
        <v>3150800</v>
      </c>
    </row>
    <row r="188" spans="1:4" ht="25.5">
      <c r="A188" s="376"/>
      <c r="B188" s="392"/>
      <c r="C188" s="219" t="s">
        <v>405</v>
      </c>
      <c r="D188" s="260">
        <v>4845000</v>
      </c>
    </row>
    <row r="189" spans="1:4" ht="25.5">
      <c r="A189" s="376"/>
      <c r="B189" s="388"/>
      <c r="C189" s="219" t="s">
        <v>406</v>
      </c>
      <c r="D189" s="260">
        <v>48348023</v>
      </c>
    </row>
    <row r="190" spans="1:4" ht="12.75">
      <c r="A190" s="376"/>
      <c r="B190" s="261">
        <v>75862</v>
      </c>
      <c r="C190" s="262" t="s">
        <v>408</v>
      </c>
      <c r="D190" s="253">
        <f>SUM(D191,D194)</f>
        <v>69441105</v>
      </c>
    </row>
    <row r="191" spans="1:4" ht="12.75">
      <c r="A191" s="376"/>
      <c r="B191" s="367" t="s">
        <v>340</v>
      </c>
      <c r="C191" s="368"/>
      <c r="D191" s="259">
        <f>SUM(D192:D193)</f>
        <v>68855273</v>
      </c>
    </row>
    <row r="192" spans="1:4" ht="25.5">
      <c r="A192" s="376"/>
      <c r="B192" s="385"/>
      <c r="C192" s="219" t="s">
        <v>409</v>
      </c>
      <c r="D192" s="258">
        <v>26124900</v>
      </c>
    </row>
    <row r="193" spans="1:4" ht="25.5">
      <c r="A193" s="376"/>
      <c r="B193" s="386"/>
      <c r="C193" s="222" t="s">
        <v>410</v>
      </c>
      <c r="D193" s="260">
        <v>42730373</v>
      </c>
    </row>
    <row r="194" spans="1:4" ht="12.75">
      <c r="A194" s="376"/>
      <c r="B194" s="367" t="s">
        <v>345</v>
      </c>
      <c r="C194" s="368"/>
      <c r="D194" s="259">
        <f>SUM(D195:D196)</f>
        <v>585832</v>
      </c>
    </row>
    <row r="195" spans="1:4" ht="25.5">
      <c r="A195" s="376"/>
      <c r="B195" s="387"/>
      <c r="C195" s="219" t="s">
        <v>409</v>
      </c>
      <c r="D195" s="258">
        <v>227800</v>
      </c>
    </row>
    <row r="196" spans="1:4" ht="25.5">
      <c r="A196" s="382"/>
      <c r="B196" s="388"/>
      <c r="C196" s="222" t="s">
        <v>410</v>
      </c>
      <c r="D196" s="260">
        <v>358032</v>
      </c>
    </row>
    <row r="197" spans="1:4" s="265" customFormat="1" ht="12.75">
      <c r="A197" s="248">
        <v>801</v>
      </c>
      <c r="B197" s="263"/>
      <c r="C197" s="264" t="s">
        <v>411</v>
      </c>
      <c r="D197" s="250">
        <f>SUM(D198)</f>
        <v>406099</v>
      </c>
    </row>
    <row r="198" spans="1:4" s="254" customFormat="1" ht="12.75">
      <c r="A198" s="379"/>
      <c r="B198" s="266">
        <v>80146</v>
      </c>
      <c r="C198" s="267" t="s">
        <v>412</v>
      </c>
      <c r="D198" s="253">
        <f>SUM(D199,D203)</f>
        <v>406099</v>
      </c>
    </row>
    <row r="199" spans="1:4" ht="12.75">
      <c r="A199" s="380"/>
      <c r="B199" s="367" t="s">
        <v>340</v>
      </c>
      <c r="C199" s="368"/>
      <c r="D199" s="259">
        <f>SUM(D200:D202)</f>
        <v>406099</v>
      </c>
    </row>
    <row r="200" spans="1:4" ht="25.5">
      <c r="A200" s="380"/>
      <c r="B200" s="383"/>
      <c r="C200" s="219" t="s">
        <v>442</v>
      </c>
      <c r="D200" s="258">
        <v>285000</v>
      </c>
    </row>
    <row r="201" spans="1:4" ht="38.25">
      <c r="A201" s="380"/>
      <c r="B201" s="384"/>
      <c r="C201" s="219" t="s">
        <v>413</v>
      </c>
      <c r="D201" s="258">
        <v>102933</v>
      </c>
    </row>
    <row r="202" spans="1:4" ht="38.25">
      <c r="A202" s="380"/>
      <c r="B202" s="384"/>
      <c r="C202" s="222" t="s">
        <v>414</v>
      </c>
      <c r="D202" s="258">
        <v>18166</v>
      </c>
    </row>
    <row r="203" spans="1:4" ht="12.75">
      <c r="A203" s="381"/>
      <c r="B203" s="367" t="s">
        <v>341</v>
      </c>
      <c r="C203" s="368"/>
      <c r="D203" s="258">
        <v>0</v>
      </c>
    </row>
    <row r="204" spans="1:4" s="265" customFormat="1" ht="12.75">
      <c r="A204" s="248">
        <v>851</v>
      </c>
      <c r="B204" s="263"/>
      <c r="C204" s="264" t="s">
        <v>29</v>
      </c>
      <c r="D204" s="250">
        <f>SUM(D205,D209)</f>
        <v>218000</v>
      </c>
    </row>
    <row r="205" spans="1:4" s="254" customFormat="1" ht="12.75">
      <c r="A205" s="379"/>
      <c r="B205" s="261">
        <v>85141</v>
      </c>
      <c r="C205" s="262" t="s">
        <v>30</v>
      </c>
      <c r="D205" s="253">
        <f>SUM(D206,D207)</f>
        <v>200000</v>
      </c>
    </row>
    <row r="206" spans="1:4" ht="12.75">
      <c r="A206" s="380"/>
      <c r="B206" s="367" t="s">
        <v>364</v>
      </c>
      <c r="C206" s="368"/>
      <c r="D206" s="258"/>
    </row>
    <row r="207" spans="1:4" ht="12.75">
      <c r="A207" s="380"/>
      <c r="B207" s="367" t="s">
        <v>345</v>
      </c>
      <c r="C207" s="368"/>
      <c r="D207" s="255">
        <f>SUM(D208:D208)</f>
        <v>200000</v>
      </c>
    </row>
    <row r="208" spans="1:4" ht="38.25">
      <c r="A208" s="380"/>
      <c r="B208" s="268"/>
      <c r="C208" s="222" t="s">
        <v>346</v>
      </c>
      <c r="D208" s="258">
        <v>200000</v>
      </c>
    </row>
    <row r="209" spans="1:4" s="254" customFormat="1" ht="25.5">
      <c r="A209" s="380"/>
      <c r="B209" s="261">
        <v>85156</v>
      </c>
      <c r="C209" s="262" t="s">
        <v>31</v>
      </c>
      <c r="D209" s="253">
        <f>SUM(D210,D212)</f>
        <v>18000</v>
      </c>
    </row>
    <row r="210" spans="1:4" ht="12.75">
      <c r="A210" s="380"/>
      <c r="B210" s="367" t="s">
        <v>340</v>
      </c>
      <c r="C210" s="368"/>
      <c r="D210" s="255">
        <f>SUM(D211)</f>
        <v>18000</v>
      </c>
    </row>
    <row r="211" spans="1:4" ht="38.25">
      <c r="A211" s="380"/>
      <c r="B211" s="294"/>
      <c r="C211" s="222" t="s">
        <v>343</v>
      </c>
      <c r="D211" s="258">
        <v>18000</v>
      </c>
    </row>
    <row r="212" spans="1:4" ht="12.75">
      <c r="A212" s="381"/>
      <c r="B212" s="367" t="s">
        <v>341</v>
      </c>
      <c r="C212" s="368"/>
      <c r="D212" s="258"/>
    </row>
    <row r="213" spans="1:4" s="265" customFormat="1" ht="12.75">
      <c r="A213" s="248">
        <v>852</v>
      </c>
      <c r="B213" s="263"/>
      <c r="C213" s="264" t="s">
        <v>32</v>
      </c>
      <c r="D213" s="250">
        <f>SUM(D214,D218)</f>
        <v>1102122</v>
      </c>
    </row>
    <row r="214" spans="1:4" s="254" customFormat="1" ht="25.5">
      <c r="A214" s="375"/>
      <c r="B214" s="261">
        <v>85212</v>
      </c>
      <c r="C214" s="262" t="s">
        <v>33</v>
      </c>
      <c r="D214" s="253">
        <f>SUM(D215,D217)</f>
        <v>1050000</v>
      </c>
    </row>
    <row r="215" spans="1:4" ht="12.75">
      <c r="A215" s="376"/>
      <c r="B215" s="367" t="s">
        <v>340</v>
      </c>
      <c r="C215" s="368"/>
      <c r="D215" s="259">
        <f>SUM(D216)</f>
        <v>1050000</v>
      </c>
    </row>
    <row r="216" spans="1:4" ht="38.25">
      <c r="A216" s="376"/>
      <c r="B216" s="294"/>
      <c r="C216" s="222" t="s">
        <v>343</v>
      </c>
      <c r="D216" s="258">
        <v>1050000</v>
      </c>
    </row>
    <row r="217" spans="1:4" ht="12.75">
      <c r="A217" s="376"/>
      <c r="B217" s="367" t="s">
        <v>341</v>
      </c>
      <c r="C217" s="368"/>
      <c r="D217" s="258"/>
    </row>
    <row r="218" spans="1:4" s="254" customFormat="1" ht="12.75">
      <c r="A218" s="376"/>
      <c r="B218" s="261">
        <v>85295</v>
      </c>
      <c r="C218" s="262" t="s">
        <v>24</v>
      </c>
      <c r="D218" s="253">
        <f>SUM(D219,D221)</f>
        <v>52122</v>
      </c>
    </row>
    <row r="219" spans="1:4" ht="12.75">
      <c r="A219" s="376"/>
      <c r="B219" s="367" t="s">
        <v>340</v>
      </c>
      <c r="C219" s="368"/>
      <c r="D219" s="259">
        <f>SUM(D220:D220)</f>
        <v>52122</v>
      </c>
    </row>
    <row r="220" spans="1:4" ht="76.5">
      <c r="A220" s="376"/>
      <c r="B220" s="272"/>
      <c r="C220" s="270" t="s">
        <v>415</v>
      </c>
      <c r="D220" s="258">
        <v>52122</v>
      </c>
    </row>
    <row r="221" spans="1:4" ht="12.75">
      <c r="A221" s="382"/>
      <c r="B221" s="367" t="s">
        <v>341</v>
      </c>
      <c r="C221" s="368"/>
      <c r="D221" s="258">
        <v>0</v>
      </c>
    </row>
    <row r="222" spans="1:4" s="265" customFormat="1" ht="12.75">
      <c r="A222" s="248">
        <v>853</v>
      </c>
      <c r="B222" s="263"/>
      <c r="C222" s="264" t="s">
        <v>34</v>
      </c>
      <c r="D222" s="250">
        <f>SUM(D223)</f>
        <v>12882516</v>
      </c>
    </row>
    <row r="223" spans="1:4" s="254" customFormat="1" ht="12.75">
      <c r="A223" s="375"/>
      <c r="B223" s="261">
        <v>85332</v>
      </c>
      <c r="C223" s="262" t="s">
        <v>259</v>
      </c>
      <c r="D223" s="253">
        <f>SUM(D224,D229)</f>
        <v>12882516</v>
      </c>
    </row>
    <row r="224" spans="1:4" ht="12.75">
      <c r="A224" s="376"/>
      <c r="B224" s="367" t="s">
        <v>340</v>
      </c>
      <c r="C224" s="368"/>
      <c r="D224" s="255">
        <f>SUM(D225:D228)</f>
        <v>12882516</v>
      </c>
    </row>
    <row r="225" spans="1:4" ht="25.5">
      <c r="A225" s="376"/>
      <c r="B225" s="377"/>
      <c r="C225" s="271" t="s">
        <v>441</v>
      </c>
      <c r="D225" s="258">
        <v>185000</v>
      </c>
    </row>
    <row r="226" spans="1:4" ht="25.5">
      <c r="A226" s="376"/>
      <c r="B226" s="377"/>
      <c r="C226" s="219" t="s">
        <v>433</v>
      </c>
      <c r="D226" s="258">
        <v>12413116</v>
      </c>
    </row>
    <row r="227" spans="1:4" ht="25.5">
      <c r="A227" s="376"/>
      <c r="B227" s="377"/>
      <c r="C227" s="219" t="s">
        <v>416</v>
      </c>
      <c r="D227" s="258">
        <v>249400</v>
      </c>
    </row>
    <row r="228" spans="1:4" ht="38.25">
      <c r="A228" s="376"/>
      <c r="B228" s="377"/>
      <c r="C228" s="271" t="s">
        <v>343</v>
      </c>
      <c r="D228" s="258">
        <v>35000</v>
      </c>
    </row>
    <row r="229" spans="1:4" ht="12.75">
      <c r="A229" s="376"/>
      <c r="B229" s="367" t="s">
        <v>341</v>
      </c>
      <c r="C229" s="368"/>
      <c r="D229" s="255">
        <v>0</v>
      </c>
    </row>
    <row r="230" spans="1:4" s="265" customFormat="1" ht="12.75">
      <c r="A230" s="248">
        <v>900</v>
      </c>
      <c r="B230" s="263"/>
      <c r="C230" s="264" t="s">
        <v>417</v>
      </c>
      <c r="D230" s="250">
        <f>SUM(D231,D235)</f>
        <v>18000</v>
      </c>
    </row>
    <row r="231" spans="1:4" s="254" customFormat="1" ht="25.5">
      <c r="A231" s="369"/>
      <c r="B231" s="261">
        <v>90019</v>
      </c>
      <c r="C231" s="262" t="s">
        <v>418</v>
      </c>
      <c r="D231" s="253">
        <f>SUM(D232,D234)</f>
        <v>10000</v>
      </c>
    </row>
    <row r="232" spans="1:4" ht="12.75">
      <c r="A232" s="369"/>
      <c r="B232" s="367" t="s">
        <v>340</v>
      </c>
      <c r="C232" s="368"/>
      <c r="D232" s="259">
        <f>SUM(D233)</f>
        <v>10000</v>
      </c>
    </row>
    <row r="233" spans="1:4" ht="25.5">
      <c r="A233" s="369"/>
      <c r="B233" s="294"/>
      <c r="C233" s="222" t="s">
        <v>419</v>
      </c>
      <c r="D233" s="258">
        <v>10000</v>
      </c>
    </row>
    <row r="234" spans="1:4" ht="12.75">
      <c r="A234" s="369"/>
      <c r="B234" s="367" t="s">
        <v>341</v>
      </c>
      <c r="C234" s="368"/>
      <c r="D234" s="258">
        <v>0</v>
      </c>
    </row>
    <row r="235" spans="1:4" s="254" customFormat="1" ht="12.75">
      <c r="A235" s="369"/>
      <c r="B235" s="261">
        <v>90020</v>
      </c>
      <c r="C235" s="262" t="s">
        <v>420</v>
      </c>
      <c r="D235" s="253">
        <f>SUM(D236,D238)</f>
        <v>8000</v>
      </c>
    </row>
    <row r="236" spans="1:4" ht="12.75">
      <c r="A236" s="369"/>
      <c r="B236" s="367" t="s">
        <v>340</v>
      </c>
      <c r="C236" s="368"/>
      <c r="D236" s="259">
        <f>SUM(D237)</f>
        <v>8000</v>
      </c>
    </row>
    <row r="237" spans="1:4" ht="12.75">
      <c r="A237" s="369"/>
      <c r="B237" s="294"/>
      <c r="C237" s="222" t="s">
        <v>421</v>
      </c>
      <c r="D237" s="258">
        <v>8000</v>
      </c>
    </row>
    <row r="238" spans="1:4" ht="12.75">
      <c r="A238" s="370"/>
      <c r="B238" s="367" t="s">
        <v>341</v>
      </c>
      <c r="C238" s="368"/>
      <c r="D238" s="258">
        <v>0</v>
      </c>
    </row>
    <row r="239" spans="1:4" s="265" customFormat="1" ht="12.75">
      <c r="A239" s="246">
        <v>921</v>
      </c>
      <c r="B239" s="273"/>
      <c r="C239" s="274" t="s">
        <v>35</v>
      </c>
      <c r="D239" s="275">
        <f>SUM(D240)</f>
        <v>2948110</v>
      </c>
    </row>
    <row r="240" spans="1:4" s="254" customFormat="1" ht="12.75">
      <c r="A240" s="292"/>
      <c r="B240" s="261">
        <v>92116</v>
      </c>
      <c r="C240" s="262" t="s">
        <v>422</v>
      </c>
      <c r="D240" s="253">
        <f>SUM(D241,D244)</f>
        <v>2948110</v>
      </c>
    </row>
    <row r="241" spans="1:4" ht="12.75">
      <c r="A241" s="292"/>
      <c r="B241" s="367" t="s">
        <v>340</v>
      </c>
      <c r="C241" s="368"/>
      <c r="D241" s="255">
        <f>SUM(D242:D243)</f>
        <v>2948110</v>
      </c>
    </row>
    <row r="242" spans="1:4" ht="25.5">
      <c r="A242" s="292"/>
      <c r="B242" s="276"/>
      <c r="C242" s="222" t="s">
        <v>423</v>
      </c>
      <c r="D242" s="258">
        <v>2878110</v>
      </c>
    </row>
    <row r="243" spans="1:4" ht="25.5">
      <c r="A243" s="292"/>
      <c r="B243" s="293"/>
      <c r="C243" s="222" t="s">
        <v>424</v>
      </c>
      <c r="D243" s="258">
        <v>70000</v>
      </c>
    </row>
    <row r="244" spans="1:4" ht="12.75">
      <c r="A244" s="292"/>
      <c r="B244" s="367" t="s">
        <v>341</v>
      </c>
      <c r="C244" s="368"/>
      <c r="D244" s="258"/>
    </row>
    <row r="245" spans="1:4" s="265" customFormat="1" ht="25.5">
      <c r="A245" s="248">
        <v>925</v>
      </c>
      <c r="B245" s="277"/>
      <c r="C245" s="278" t="s">
        <v>425</v>
      </c>
      <c r="D245" s="250">
        <f>D246</f>
        <v>752000</v>
      </c>
    </row>
    <row r="246" spans="1:4" s="254" customFormat="1" ht="12.75">
      <c r="A246" s="379"/>
      <c r="B246" s="266">
        <v>92502</v>
      </c>
      <c r="C246" s="267" t="s">
        <v>426</v>
      </c>
      <c r="D246" s="253">
        <f>SUM(D247,D249)</f>
        <v>752000</v>
      </c>
    </row>
    <row r="247" spans="1:4" ht="12.75">
      <c r="A247" s="380"/>
      <c r="B247" s="367" t="s">
        <v>340</v>
      </c>
      <c r="C247" s="368"/>
      <c r="D247" s="259">
        <f>SUM(D248)</f>
        <v>752000</v>
      </c>
    </row>
    <row r="248" spans="1:4" ht="25.5">
      <c r="A248" s="380"/>
      <c r="B248" s="272"/>
      <c r="C248" s="219" t="s">
        <v>427</v>
      </c>
      <c r="D248" s="258">
        <f>439920+312080</f>
        <v>752000</v>
      </c>
    </row>
    <row r="249" spans="1:4" ht="12.75">
      <c r="A249" s="381"/>
      <c r="B249" s="367" t="s">
        <v>341</v>
      </c>
      <c r="C249" s="368"/>
      <c r="D249" s="258">
        <v>0</v>
      </c>
    </row>
    <row r="250" spans="1:4" ht="26.25" customHeight="1">
      <c r="A250" s="371" t="s">
        <v>36</v>
      </c>
      <c r="B250" s="372"/>
      <c r="C250" s="373"/>
      <c r="D250" s="279">
        <f>SUM(D245,D239,D230,D222,D213,D204,D197,D163,D152,D117,D110,D91,D84,D62,D56,D48,D9)</f>
        <v>1082431599</v>
      </c>
    </row>
    <row r="254" spans="3:8" ht="12.75">
      <c r="C254" s="280"/>
      <c r="D254" s="269"/>
      <c r="E254" s="269"/>
      <c r="F254" s="281"/>
      <c r="G254" s="187"/>
      <c r="H254" s="282"/>
    </row>
    <row r="255" spans="3:8" ht="12.75">
      <c r="C255" s="280"/>
      <c r="D255" s="269"/>
      <c r="E255" s="269"/>
      <c r="F255" s="285"/>
      <c r="G255" s="187"/>
      <c r="H255" s="282"/>
    </row>
    <row r="256" spans="3:8" ht="12.75">
      <c r="C256" s="280"/>
      <c r="D256" s="269"/>
      <c r="E256" s="269"/>
      <c r="F256" s="285"/>
      <c r="G256" s="187"/>
      <c r="H256" s="282"/>
    </row>
    <row r="257" spans="3:8" ht="12.75">
      <c r="C257" s="280"/>
      <c r="D257" s="269"/>
      <c r="E257" s="288"/>
      <c r="F257" s="281"/>
      <c r="G257" s="187"/>
      <c r="H257" s="282"/>
    </row>
    <row r="258" spans="5:11" ht="12.75">
      <c r="E258" s="187"/>
      <c r="F258" s="281"/>
      <c r="G258" s="187"/>
      <c r="H258" s="282"/>
      <c r="K258" s="283"/>
    </row>
    <row r="259" spans="5:8" ht="12.75">
      <c r="E259" s="187"/>
      <c r="F259" s="281"/>
      <c r="G259" s="187"/>
      <c r="H259" s="282"/>
    </row>
    <row r="260" spans="4:9" ht="12.75">
      <c r="D260" s="280"/>
      <c r="E260" s="269"/>
      <c r="F260" s="281"/>
      <c r="G260" s="187"/>
      <c r="H260" s="284"/>
      <c r="I260" s="283"/>
    </row>
    <row r="261" spans="4:9" ht="12.75">
      <c r="D261" s="280"/>
      <c r="E261" s="269"/>
      <c r="F261" s="285"/>
      <c r="G261" s="187"/>
      <c r="H261" s="284"/>
      <c r="I261" s="283"/>
    </row>
    <row r="262" spans="4:11" ht="12.75">
      <c r="D262" s="280"/>
      <c r="E262" s="269"/>
      <c r="F262" s="281"/>
      <c r="G262" s="187"/>
      <c r="H262" s="284"/>
      <c r="I262" s="283"/>
      <c r="K262" s="283"/>
    </row>
    <row r="263" spans="4:11" ht="12.75">
      <c r="D263" s="280"/>
      <c r="E263" s="269"/>
      <c r="F263" s="285"/>
      <c r="G263" s="187"/>
      <c r="H263" s="284"/>
      <c r="I263" s="283"/>
      <c r="K263" s="283"/>
    </row>
    <row r="264" spans="5:8" ht="12.75">
      <c r="E264" s="187"/>
      <c r="F264" s="285"/>
      <c r="G264" s="187"/>
      <c r="H264" s="284"/>
    </row>
    <row r="265" spans="5:8" ht="12.75">
      <c r="E265" s="288"/>
      <c r="F265" s="281"/>
      <c r="G265" s="187"/>
      <c r="H265" s="284"/>
    </row>
    <row r="266" spans="5:9" ht="12.75">
      <c r="E266" s="187"/>
      <c r="F266" s="281"/>
      <c r="G266" s="187"/>
      <c r="H266" s="284"/>
      <c r="I266" s="283"/>
    </row>
    <row r="267" spans="3:9" ht="12.75">
      <c r="C267" s="269"/>
      <c r="E267" s="187"/>
      <c r="F267" s="281"/>
      <c r="G267" s="187"/>
      <c r="H267" s="282"/>
      <c r="I267" s="283"/>
    </row>
    <row r="268" spans="1:20" s="187" customFormat="1" ht="12.75">
      <c r="A268" s="296"/>
      <c r="B268" s="296"/>
      <c r="E268" s="269"/>
      <c r="F268" s="281"/>
      <c r="H268" s="28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1:20" s="187" customFormat="1" ht="12.75">
      <c r="A269" s="296"/>
      <c r="B269" s="296"/>
      <c r="E269" s="269"/>
      <c r="F269" s="281"/>
      <c r="H269" s="28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pans="1:20" s="187" customFormat="1" ht="12.75">
      <c r="A270" s="296"/>
      <c r="B270" s="296"/>
      <c r="E270" s="285"/>
      <c r="F270" s="285"/>
      <c r="G270" s="269"/>
      <c r="H270" s="282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spans="1:20" s="187" customFormat="1" ht="12.75">
      <c r="A271" s="296"/>
      <c r="B271" s="296"/>
      <c r="E271" s="281"/>
      <c r="F271" s="281"/>
      <c r="H271" s="28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spans="1:20" s="187" customFormat="1" ht="12.75">
      <c r="A272" s="296"/>
      <c r="B272" s="296"/>
      <c r="E272" s="285"/>
      <c r="F272" s="285"/>
      <c r="H272" s="28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 spans="1:20" s="187" customFormat="1" ht="12.75">
      <c r="A273" s="296"/>
      <c r="B273" s="296"/>
      <c r="E273" s="269"/>
      <c r="F273" s="285"/>
      <c r="H273" s="282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 spans="1:20" s="187" customFormat="1" ht="12.75">
      <c r="A274" s="296"/>
      <c r="B274" s="296"/>
      <c r="D274" s="1"/>
      <c r="E274" s="14"/>
      <c r="F274" s="378"/>
      <c r="G274" s="378"/>
      <c r="H274" s="282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 spans="1:20" s="187" customFormat="1" ht="12.75">
      <c r="A275" s="296"/>
      <c r="B275" s="296"/>
      <c r="D275" s="1"/>
      <c r="E275" s="14"/>
      <c r="F275" s="286"/>
      <c r="H275" s="282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</sheetData>
  <sheetProtection/>
  <mergeCells count="140">
    <mergeCell ref="B21:C21"/>
    <mergeCell ref="B23:C23"/>
    <mergeCell ref="B24:B25"/>
    <mergeCell ref="B26:C26"/>
    <mergeCell ref="A3:D4"/>
    <mergeCell ref="A6:A7"/>
    <mergeCell ref="B6:B7"/>
    <mergeCell ref="C6:C7"/>
    <mergeCell ref="D6:D7"/>
    <mergeCell ref="B27:B33"/>
    <mergeCell ref="B35:C35"/>
    <mergeCell ref="B37:C37"/>
    <mergeCell ref="B40:C40"/>
    <mergeCell ref="A10:A47"/>
    <mergeCell ref="B11:C11"/>
    <mergeCell ref="B13:C13"/>
    <mergeCell ref="B15:C15"/>
    <mergeCell ref="B17:C17"/>
    <mergeCell ref="B19:C19"/>
    <mergeCell ref="A49:A55"/>
    <mergeCell ref="B50:C50"/>
    <mergeCell ref="B51:B52"/>
    <mergeCell ref="B53:C53"/>
    <mergeCell ref="B54:B55"/>
    <mergeCell ref="B41:C41"/>
    <mergeCell ref="B44:C44"/>
    <mergeCell ref="B45:B46"/>
    <mergeCell ref="B47:C47"/>
    <mergeCell ref="B56:C56"/>
    <mergeCell ref="A57:A61"/>
    <mergeCell ref="B58:C58"/>
    <mergeCell ref="B59:B60"/>
    <mergeCell ref="B61:C61"/>
    <mergeCell ref="A63:A83"/>
    <mergeCell ref="B64:C64"/>
    <mergeCell ref="B65:B66"/>
    <mergeCell ref="B67:C67"/>
    <mergeCell ref="B68:B69"/>
    <mergeCell ref="B81:C81"/>
    <mergeCell ref="B71:C71"/>
    <mergeCell ref="B73:C73"/>
    <mergeCell ref="B75:C75"/>
    <mergeCell ref="B77:C77"/>
    <mergeCell ref="B79:C79"/>
    <mergeCell ref="A85:A90"/>
    <mergeCell ref="B86:C86"/>
    <mergeCell ref="B87:B88"/>
    <mergeCell ref="B89:C89"/>
    <mergeCell ref="A92:A109"/>
    <mergeCell ref="B93:C93"/>
    <mergeCell ref="B95:C95"/>
    <mergeCell ref="B97:C97"/>
    <mergeCell ref="B98:B100"/>
    <mergeCell ref="B101:C101"/>
    <mergeCell ref="B110:C110"/>
    <mergeCell ref="A111:A116"/>
    <mergeCell ref="B112:C112"/>
    <mergeCell ref="B114:C114"/>
    <mergeCell ref="B115:B116"/>
    <mergeCell ref="B103:C103"/>
    <mergeCell ref="B105:C105"/>
    <mergeCell ref="B107:C107"/>
    <mergeCell ref="B109:C109"/>
    <mergeCell ref="A118:A124"/>
    <mergeCell ref="B119:C119"/>
    <mergeCell ref="B120:B121"/>
    <mergeCell ref="B122:C122"/>
    <mergeCell ref="B123:B124"/>
    <mergeCell ref="A125:A151"/>
    <mergeCell ref="B126:C126"/>
    <mergeCell ref="B128:C128"/>
    <mergeCell ref="B130:C130"/>
    <mergeCell ref="B131:B132"/>
    <mergeCell ref="B133:C133"/>
    <mergeCell ref="B135:C135"/>
    <mergeCell ref="B136:B137"/>
    <mergeCell ref="B138:C138"/>
    <mergeCell ref="B140:C140"/>
    <mergeCell ref="B141:B142"/>
    <mergeCell ref="B155:B156"/>
    <mergeCell ref="B157:C157"/>
    <mergeCell ref="B159:C159"/>
    <mergeCell ref="B160:B161"/>
    <mergeCell ref="B143:C143"/>
    <mergeCell ref="B145:C145"/>
    <mergeCell ref="B147:C147"/>
    <mergeCell ref="B149:C149"/>
    <mergeCell ref="B151:C151"/>
    <mergeCell ref="B162:C162"/>
    <mergeCell ref="A164:A196"/>
    <mergeCell ref="B165:C165"/>
    <mergeCell ref="B167:C167"/>
    <mergeCell ref="B169:C169"/>
    <mergeCell ref="B171:C171"/>
    <mergeCell ref="B173:C173"/>
    <mergeCell ref="B175:C175"/>
    <mergeCell ref="A153:A162"/>
    <mergeCell ref="B154:C154"/>
    <mergeCell ref="B177:C177"/>
    <mergeCell ref="B179:C179"/>
    <mergeCell ref="B181:C181"/>
    <mergeCell ref="B182:B184"/>
    <mergeCell ref="B185:C185"/>
    <mergeCell ref="B186:B189"/>
    <mergeCell ref="A198:A203"/>
    <mergeCell ref="B199:C199"/>
    <mergeCell ref="B200:B202"/>
    <mergeCell ref="B203:C203"/>
    <mergeCell ref="B191:C191"/>
    <mergeCell ref="B192:B193"/>
    <mergeCell ref="B194:C194"/>
    <mergeCell ref="B195:B196"/>
    <mergeCell ref="A214:A221"/>
    <mergeCell ref="B215:C215"/>
    <mergeCell ref="B217:C217"/>
    <mergeCell ref="A205:A212"/>
    <mergeCell ref="B206:C206"/>
    <mergeCell ref="B207:C207"/>
    <mergeCell ref="B210:C210"/>
    <mergeCell ref="B212:C212"/>
    <mergeCell ref="C1:D1"/>
    <mergeCell ref="B236:C236"/>
    <mergeCell ref="A223:A229"/>
    <mergeCell ref="B224:C224"/>
    <mergeCell ref="B225:B228"/>
    <mergeCell ref="F274:G274"/>
    <mergeCell ref="A246:A249"/>
    <mergeCell ref="B247:C247"/>
    <mergeCell ref="B249:C249"/>
    <mergeCell ref="B241:C241"/>
    <mergeCell ref="B82:B83"/>
    <mergeCell ref="B238:C238"/>
    <mergeCell ref="A231:A238"/>
    <mergeCell ref="B232:C232"/>
    <mergeCell ref="B234:C234"/>
    <mergeCell ref="A250:C250"/>
    <mergeCell ref="B244:C244"/>
    <mergeCell ref="B229:C229"/>
    <mergeCell ref="B219:C219"/>
    <mergeCell ref="B221:C221"/>
  </mergeCells>
  <printOptions horizontalCentered="1"/>
  <pageMargins left="0.58" right="0.15748031496062992" top="0.7086614173228347" bottom="0.4330708661417323" header="0.5118110236220472" footer="0.3937007874015748"/>
  <pageSetup horizontalDpi="600" verticalDpi="600" orientation="portrait" paperSize="9" scale="84" r:id="rId1"/>
  <rowBreaks count="5" manualBreakCount="5">
    <brk id="38" max="3" man="1"/>
    <brk id="80" max="3" man="1"/>
    <brk id="124" max="3" man="1"/>
    <brk id="171" max="3" man="1"/>
    <brk id="212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2"/>
  <sheetViews>
    <sheetView view="pageBreakPreview" zoomScaleSheetLayoutView="100" zoomScalePageLayoutView="0" workbookViewId="0" topLeftCell="A1">
      <selection activeCell="D1" sqref="D1:E1"/>
    </sheetView>
  </sheetViews>
  <sheetFormatPr defaultColWidth="9.140625" defaultRowHeight="15"/>
  <cols>
    <col min="1" max="1" width="7.7109375" style="87" customWidth="1"/>
    <col min="2" max="3" width="8.8515625" style="87" customWidth="1"/>
    <col min="4" max="4" width="56.57421875" style="87" customWidth="1"/>
    <col min="5" max="5" width="14.57421875" style="87" customWidth="1"/>
    <col min="6" max="6" width="14.8515625" style="87" customWidth="1"/>
    <col min="7" max="7" width="9.140625" style="87" customWidth="1"/>
    <col min="8" max="8" width="11.28125" style="109" customWidth="1"/>
    <col min="9" max="16384" width="9.140625" style="87" customWidth="1"/>
  </cols>
  <sheetData>
    <row r="1" spans="1:5" ht="65.25" customHeight="1">
      <c r="A1" s="48"/>
      <c r="B1" s="48"/>
      <c r="C1" s="166"/>
      <c r="D1" s="488" t="s">
        <v>488</v>
      </c>
      <c r="E1" s="533"/>
    </row>
    <row r="2" spans="1:7" ht="69" customHeight="1">
      <c r="A2" s="504" t="s">
        <v>246</v>
      </c>
      <c r="B2" s="504"/>
      <c r="C2" s="504"/>
      <c r="D2" s="504"/>
      <c r="E2" s="504"/>
      <c r="F2" s="110"/>
      <c r="G2" s="110"/>
    </row>
    <row r="3" spans="1:8" s="89" customFormat="1" ht="12.75">
      <c r="A3" s="88"/>
      <c r="B3" s="88"/>
      <c r="C3" s="88"/>
      <c r="D3" s="88"/>
      <c r="E3" s="111" t="s">
        <v>5</v>
      </c>
      <c r="H3" s="112"/>
    </row>
    <row r="4" spans="1:5" ht="32.25" customHeight="1">
      <c r="A4" s="514" t="s">
        <v>247</v>
      </c>
      <c r="B4" s="514"/>
      <c r="C4" s="514"/>
      <c r="D4" s="514"/>
      <c r="E4" s="514"/>
    </row>
    <row r="5" spans="1:5" ht="18.75" customHeight="1">
      <c r="A5" s="23" t="s">
        <v>6</v>
      </c>
      <c r="B5" s="23" t="s">
        <v>39</v>
      </c>
      <c r="C5" s="23" t="s">
        <v>236</v>
      </c>
      <c r="D5" s="23" t="s">
        <v>214</v>
      </c>
      <c r="E5" s="113" t="s">
        <v>237</v>
      </c>
    </row>
    <row r="6" spans="1:7" ht="23.25" customHeight="1">
      <c r="A6" s="531" t="s">
        <v>7</v>
      </c>
      <c r="B6" s="531"/>
      <c r="C6" s="531"/>
      <c r="D6" s="23" t="s">
        <v>8</v>
      </c>
      <c r="E6" s="77">
        <f>SUM(E7,E9,E16,E23,E21)</f>
        <v>35873000</v>
      </c>
      <c r="G6" s="109"/>
    </row>
    <row r="7" spans="1:5" ht="12.75">
      <c r="A7" s="531"/>
      <c r="B7" s="534" t="s">
        <v>9</v>
      </c>
      <c r="C7" s="535" t="s">
        <v>248</v>
      </c>
      <c r="D7" s="535"/>
      <c r="E7" s="82">
        <f>SUM(E8:E8)</f>
        <v>20000</v>
      </c>
    </row>
    <row r="8" spans="1:5" ht="12.75">
      <c r="A8" s="531"/>
      <c r="B8" s="534"/>
      <c r="C8" s="106" t="s">
        <v>249</v>
      </c>
      <c r="D8" s="114"/>
      <c r="E8" s="38">
        <v>20000</v>
      </c>
    </row>
    <row r="9" spans="1:7" ht="12.75">
      <c r="A9" s="531"/>
      <c r="B9" s="534" t="s">
        <v>11</v>
      </c>
      <c r="C9" s="536" t="s">
        <v>12</v>
      </c>
      <c r="D9" s="536"/>
      <c r="E9" s="82">
        <f>SUM(E10:E15)</f>
        <v>30269000</v>
      </c>
      <c r="G9" s="109"/>
    </row>
    <row r="10" spans="1:7" ht="12.75">
      <c r="A10" s="531"/>
      <c r="B10" s="534"/>
      <c r="C10" s="115">
        <v>2210</v>
      </c>
      <c r="D10" s="116"/>
      <c r="E10" s="38">
        <v>5219000</v>
      </c>
      <c r="G10" s="109"/>
    </row>
    <row r="11" spans="1:7" ht="12.75">
      <c r="A11" s="531"/>
      <c r="B11" s="534"/>
      <c r="C11" s="115">
        <v>6207</v>
      </c>
      <c r="D11" s="116"/>
      <c r="E11" s="38">
        <v>12446000</v>
      </c>
      <c r="G11" s="109"/>
    </row>
    <row r="12" spans="1:7" ht="12.75">
      <c r="A12" s="531"/>
      <c r="B12" s="534"/>
      <c r="C12" s="115">
        <v>6209</v>
      </c>
      <c r="D12" s="116"/>
      <c r="E12" s="38">
        <v>9195000</v>
      </c>
      <c r="G12" s="109"/>
    </row>
    <row r="13" spans="1:5" ht="12.75">
      <c r="A13" s="531"/>
      <c r="B13" s="534"/>
      <c r="C13" s="115">
        <v>6510</v>
      </c>
      <c r="D13" s="116"/>
      <c r="E13" s="38">
        <v>2910000</v>
      </c>
    </row>
    <row r="14" spans="1:5" ht="12.75">
      <c r="A14" s="531"/>
      <c r="B14" s="534"/>
      <c r="C14" s="115">
        <v>6517</v>
      </c>
      <c r="D14" s="116"/>
      <c r="E14" s="38">
        <v>374000</v>
      </c>
    </row>
    <row r="15" spans="1:5" ht="12.75">
      <c r="A15" s="531"/>
      <c r="B15" s="534"/>
      <c r="C15" s="115">
        <v>6519</v>
      </c>
      <c r="D15" s="116"/>
      <c r="E15" s="38">
        <v>125000</v>
      </c>
    </row>
    <row r="16" spans="1:5" ht="12.75" customHeight="1">
      <c r="A16" s="531"/>
      <c r="B16" s="537" t="s">
        <v>13</v>
      </c>
      <c r="C16" s="540" t="s">
        <v>250</v>
      </c>
      <c r="D16" s="541"/>
      <c r="E16" s="82">
        <f>SUM(E17:E20)</f>
        <v>4824000</v>
      </c>
    </row>
    <row r="17" spans="1:5" ht="12.75">
      <c r="A17" s="531"/>
      <c r="B17" s="538"/>
      <c r="C17" s="115">
        <v>2218</v>
      </c>
      <c r="D17" s="117"/>
      <c r="E17" s="38">
        <v>3599000</v>
      </c>
    </row>
    <row r="18" spans="1:7" ht="12.75">
      <c r="A18" s="531"/>
      <c r="B18" s="538"/>
      <c r="C18" s="115">
        <v>2219</v>
      </c>
      <c r="D18" s="117"/>
      <c r="E18" s="38">
        <v>1200000</v>
      </c>
      <c r="G18" s="109"/>
    </row>
    <row r="19" spans="1:5" ht="12.75">
      <c r="A19" s="531"/>
      <c r="B19" s="538"/>
      <c r="C19" s="115">
        <v>6518</v>
      </c>
      <c r="D19" s="117"/>
      <c r="E19" s="38">
        <v>18000</v>
      </c>
    </row>
    <row r="20" spans="1:6" ht="12.75">
      <c r="A20" s="531"/>
      <c r="B20" s="539"/>
      <c r="C20" s="115">
        <v>6519</v>
      </c>
      <c r="D20" s="117"/>
      <c r="E20" s="38">
        <v>7000</v>
      </c>
      <c r="F20" s="109"/>
    </row>
    <row r="21" spans="1:5" ht="12.75">
      <c r="A21" s="531"/>
      <c r="B21" s="534" t="s">
        <v>14</v>
      </c>
      <c r="C21" s="536" t="s">
        <v>15</v>
      </c>
      <c r="D21" s="536"/>
      <c r="E21" s="82">
        <f>SUM(E22)</f>
        <v>750000</v>
      </c>
    </row>
    <row r="22" spans="1:5" ht="12.75">
      <c r="A22" s="531"/>
      <c r="B22" s="534"/>
      <c r="C22" s="115">
        <v>6209</v>
      </c>
      <c r="D22" s="117"/>
      <c r="E22" s="38">
        <v>750000</v>
      </c>
    </row>
    <row r="23" spans="1:5" ht="12.75">
      <c r="A23" s="531"/>
      <c r="B23" s="534" t="s">
        <v>59</v>
      </c>
      <c r="C23" s="536" t="s">
        <v>24</v>
      </c>
      <c r="D23" s="536"/>
      <c r="E23" s="82">
        <f>SUM(E24)</f>
        <v>10000</v>
      </c>
    </row>
    <row r="24" spans="1:5" ht="12.75">
      <c r="A24" s="531"/>
      <c r="B24" s="534"/>
      <c r="C24" s="115">
        <v>2210</v>
      </c>
      <c r="D24" s="117"/>
      <c r="E24" s="38">
        <v>10000</v>
      </c>
    </row>
    <row r="25" spans="1:5" ht="22.5" customHeight="1">
      <c r="A25" s="542" t="s">
        <v>16</v>
      </c>
      <c r="B25" s="545"/>
      <c r="C25" s="546"/>
      <c r="D25" s="118" t="s">
        <v>17</v>
      </c>
      <c r="E25" s="77">
        <f>SUM(E26)</f>
        <v>475000</v>
      </c>
    </row>
    <row r="26" spans="1:5" ht="26.25" customHeight="1">
      <c r="A26" s="543"/>
      <c r="B26" s="537" t="s">
        <v>18</v>
      </c>
      <c r="C26" s="547" t="s">
        <v>251</v>
      </c>
      <c r="D26" s="548"/>
      <c r="E26" s="82">
        <f>SUM(E27:E30)</f>
        <v>475000</v>
      </c>
    </row>
    <row r="27" spans="1:5" ht="12.75">
      <c r="A27" s="543"/>
      <c r="B27" s="538"/>
      <c r="C27" s="94" t="s">
        <v>305</v>
      </c>
      <c r="D27" s="117"/>
      <c r="E27" s="38">
        <v>356000</v>
      </c>
    </row>
    <row r="28" spans="1:5" ht="12.75">
      <c r="A28" s="543"/>
      <c r="B28" s="538"/>
      <c r="C28" s="94" t="s">
        <v>306</v>
      </c>
      <c r="D28" s="117"/>
      <c r="E28" s="38">
        <v>109000</v>
      </c>
    </row>
    <row r="29" spans="1:5" ht="12.75">
      <c r="A29" s="543"/>
      <c r="B29" s="538"/>
      <c r="C29" s="94" t="s">
        <v>307</v>
      </c>
      <c r="D29" s="117"/>
      <c r="E29" s="38">
        <v>7000</v>
      </c>
    </row>
    <row r="30" spans="1:5" ht="12.75">
      <c r="A30" s="544"/>
      <c r="B30" s="539"/>
      <c r="C30" s="115">
        <v>6209</v>
      </c>
      <c r="D30" s="117"/>
      <c r="E30" s="38">
        <v>3000</v>
      </c>
    </row>
    <row r="31" spans="1:7" ht="23.25" customHeight="1">
      <c r="A31" s="531" t="s">
        <v>62</v>
      </c>
      <c r="B31" s="534"/>
      <c r="C31" s="534"/>
      <c r="D31" s="118" t="s">
        <v>19</v>
      </c>
      <c r="E31" s="77">
        <f>E32</f>
        <v>52040000</v>
      </c>
      <c r="G31" s="109"/>
    </row>
    <row r="32" spans="1:5" ht="12.75">
      <c r="A32" s="531"/>
      <c r="B32" s="534" t="s">
        <v>64</v>
      </c>
      <c r="C32" s="536" t="s">
        <v>20</v>
      </c>
      <c r="D32" s="536"/>
      <c r="E32" s="82">
        <f>SUM(E33)</f>
        <v>52040000</v>
      </c>
    </row>
    <row r="33" spans="1:5" ht="12.75">
      <c r="A33" s="531"/>
      <c r="B33" s="534"/>
      <c r="C33" s="115">
        <v>2210</v>
      </c>
      <c r="D33" s="117"/>
      <c r="E33" s="38">
        <v>52040000</v>
      </c>
    </row>
    <row r="34" spans="1:5" ht="24" customHeight="1">
      <c r="A34" s="531" t="s">
        <v>73</v>
      </c>
      <c r="B34" s="531"/>
      <c r="C34" s="531"/>
      <c r="D34" s="23" t="s">
        <v>21</v>
      </c>
      <c r="E34" s="77">
        <f>SUM(E35,E37,E39)</f>
        <v>466000</v>
      </c>
    </row>
    <row r="35" spans="1:5" ht="12.75">
      <c r="A35" s="531"/>
      <c r="B35" s="534" t="s">
        <v>75</v>
      </c>
      <c r="C35" s="536" t="s">
        <v>22</v>
      </c>
      <c r="D35" s="536"/>
      <c r="E35" s="82">
        <f>SUM(E36)</f>
        <v>249000</v>
      </c>
    </row>
    <row r="36" spans="1:5" ht="12.75">
      <c r="A36" s="531"/>
      <c r="B36" s="534"/>
      <c r="C36" s="115">
        <v>2210</v>
      </c>
      <c r="D36" s="117"/>
      <c r="E36" s="38">
        <v>249000</v>
      </c>
    </row>
    <row r="37" spans="1:5" ht="12.75">
      <c r="A37" s="531"/>
      <c r="B37" s="534" t="s">
        <v>76</v>
      </c>
      <c r="C37" s="536" t="s">
        <v>23</v>
      </c>
      <c r="D37" s="536"/>
      <c r="E37" s="82">
        <f>SUM(E38)</f>
        <v>26000</v>
      </c>
    </row>
    <row r="38" spans="1:5" ht="12.75">
      <c r="A38" s="531"/>
      <c r="B38" s="534"/>
      <c r="C38" s="115">
        <v>2210</v>
      </c>
      <c r="D38" s="117"/>
      <c r="E38" s="38">
        <v>26000</v>
      </c>
    </row>
    <row r="39" spans="1:5" ht="12.75">
      <c r="A39" s="531"/>
      <c r="B39" s="534" t="s">
        <v>77</v>
      </c>
      <c r="C39" s="536" t="s">
        <v>24</v>
      </c>
      <c r="D39" s="536"/>
      <c r="E39" s="82">
        <f>SUM(E40)</f>
        <v>191000</v>
      </c>
    </row>
    <row r="40" spans="1:5" ht="12.75">
      <c r="A40" s="531"/>
      <c r="B40" s="534"/>
      <c r="C40" s="115">
        <v>2210</v>
      </c>
      <c r="D40" s="117"/>
      <c r="E40" s="38">
        <v>191000</v>
      </c>
    </row>
    <row r="41" spans="1:5" ht="24" customHeight="1">
      <c r="A41" s="531" t="s">
        <v>82</v>
      </c>
      <c r="B41" s="534"/>
      <c r="C41" s="534"/>
      <c r="D41" s="118" t="s">
        <v>25</v>
      </c>
      <c r="E41" s="77">
        <f>SUM(E43,E45)</f>
        <v>754000</v>
      </c>
    </row>
    <row r="42" spans="1:5" ht="12.75">
      <c r="A42" s="531"/>
      <c r="B42" s="534" t="s">
        <v>83</v>
      </c>
      <c r="C42" s="536" t="s">
        <v>26</v>
      </c>
      <c r="D42" s="536"/>
      <c r="E42" s="82">
        <f>SUM(E43)</f>
        <v>692000</v>
      </c>
    </row>
    <row r="43" spans="1:5" ht="12.75">
      <c r="A43" s="531"/>
      <c r="B43" s="534"/>
      <c r="C43" s="115">
        <v>2210</v>
      </c>
      <c r="D43" s="117"/>
      <c r="E43" s="38">
        <v>692000</v>
      </c>
    </row>
    <row r="44" spans="1:5" ht="12.75">
      <c r="A44" s="531"/>
      <c r="B44" s="119" t="s">
        <v>90</v>
      </c>
      <c r="C44" s="536" t="s">
        <v>27</v>
      </c>
      <c r="D44" s="536"/>
      <c r="E44" s="82">
        <f>SUM(E45)</f>
        <v>62000</v>
      </c>
    </row>
    <row r="45" spans="1:5" ht="12.75">
      <c r="A45" s="531"/>
      <c r="B45" s="119"/>
      <c r="C45" s="115">
        <v>2210</v>
      </c>
      <c r="D45" s="117"/>
      <c r="E45" s="38">
        <v>62000</v>
      </c>
    </row>
    <row r="46" spans="1:5" ht="24" customHeight="1">
      <c r="A46" s="531" t="s">
        <v>110</v>
      </c>
      <c r="B46" s="531"/>
      <c r="C46" s="531"/>
      <c r="D46" s="23" t="s">
        <v>252</v>
      </c>
      <c r="E46" s="77">
        <f>SUM(E47,E49)</f>
        <v>218000</v>
      </c>
    </row>
    <row r="47" spans="1:5" ht="12.75">
      <c r="A47" s="531"/>
      <c r="B47" s="534" t="s">
        <v>253</v>
      </c>
      <c r="C47" s="423" t="s">
        <v>30</v>
      </c>
      <c r="D47" s="536"/>
      <c r="E47" s="82">
        <f>SUM(E48)</f>
        <v>200000</v>
      </c>
    </row>
    <row r="48" spans="1:5" ht="12.75">
      <c r="A48" s="531"/>
      <c r="B48" s="534"/>
      <c r="C48" s="115">
        <v>6510</v>
      </c>
      <c r="D48" s="117"/>
      <c r="E48" s="38">
        <v>200000</v>
      </c>
    </row>
    <row r="49" spans="1:5" ht="25.5" customHeight="1">
      <c r="A49" s="531"/>
      <c r="B49" s="534" t="s">
        <v>254</v>
      </c>
      <c r="C49" s="423" t="s">
        <v>255</v>
      </c>
      <c r="D49" s="536"/>
      <c r="E49" s="82">
        <f>SUM(E50)</f>
        <v>18000</v>
      </c>
    </row>
    <row r="50" spans="1:5" ht="12.75">
      <c r="A50" s="531"/>
      <c r="B50" s="534"/>
      <c r="C50" s="115">
        <v>2210</v>
      </c>
      <c r="D50" s="117"/>
      <c r="E50" s="38">
        <v>18000</v>
      </c>
    </row>
    <row r="51" spans="1:5" ht="24" customHeight="1">
      <c r="A51" s="531" t="s">
        <v>111</v>
      </c>
      <c r="B51" s="545"/>
      <c r="C51" s="546"/>
      <c r="D51" s="118" t="s">
        <v>32</v>
      </c>
      <c r="E51" s="77">
        <f>E52</f>
        <v>1050000</v>
      </c>
    </row>
    <row r="52" spans="1:7" ht="26.25" customHeight="1">
      <c r="A52" s="531"/>
      <c r="B52" s="537" t="s">
        <v>256</v>
      </c>
      <c r="C52" s="423" t="s">
        <v>257</v>
      </c>
      <c r="D52" s="423"/>
      <c r="E52" s="82">
        <f>SUM(E53)</f>
        <v>1050000</v>
      </c>
      <c r="G52" s="109"/>
    </row>
    <row r="53" spans="1:5" ht="12.75">
      <c r="A53" s="531"/>
      <c r="B53" s="539"/>
      <c r="C53" s="115">
        <v>2210</v>
      </c>
      <c r="D53" s="117"/>
      <c r="E53" s="38">
        <v>1050000</v>
      </c>
    </row>
    <row r="54" spans="1:5" ht="27" customHeight="1">
      <c r="A54" s="531" t="s">
        <v>112</v>
      </c>
      <c r="B54" s="534"/>
      <c r="C54" s="534"/>
      <c r="D54" s="33" t="s">
        <v>34</v>
      </c>
      <c r="E54" s="77">
        <f>SUM(E55)</f>
        <v>35000</v>
      </c>
    </row>
    <row r="55" spans="1:5" ht="12.75">
      <c r="A55" s="531"/>
      <c r="B55" s="534" t="s">
        <v>258</v>
      </c>
      <c r="C55" s="549" t="s">
        <v>259</v>
      </c>
      <c r="D55" s="549"/>
      <c r="E55" s="82">
        <f>SUM(E56)</f>
        <v>35000</v>
      </c>
    </row>
    <row r="56" spans="1:5" ht="12.75">
      <c r="A56" s="531"/>
      <c r="B56" s="534"/>
      <c r="C56" s="115">
        <v>2210</v>
      </c>
      <c r="D56" s="117"/>
      <c r="E56" s="38">
        <v>35000</v>
      </c>
    </row>
    <row r="57" spans="1:7" ht="30" customHeight="1">
      <c r="A57" s="505" t="s">
        <v>36</v>
      </c>
      <c r="B57" s="505"/>
      <c r="C57" s="505"/>
      <c r="D57" s="505"/>
      <c r="E57" s="77">
        <f>SUM(E51,E46,E41,E34,E31,E25,E54,E6)</f>
        <v>90911000</v>
      </c>
      <c r="G57" s="109"/>
    </row>
    <row r="58" spans="1:5" ht="12.75">
      <c r="A58" s="60"/>
      <c r="B58" s="60"/>
      <c r="C58" s="89"/>
      <c r="D58" s="89"/>
      <c r="E58" s="61"/>
    </row>
    <row r="59" spans="1:5" ht="12.75">
      <c r="A59" s="60"/>
      <c r="B59" s="60"/>
      <c r="C59" s="89"/>
      <c r="D59" s="89"/>
      <c r="E59" s="61"/>
    </row>
    <row r="60" spans="1:5" ht="12.75">
      <c r="A60" s="60"/>
      <c r="B60" s="60"/>
      <c r="C60" s="89"/>
      <c r="D60" s="89"/>
      <c r="E60" s="61"/>
    </row>
    <row r="61" spans="1:5" ht="12.75" customHeight="1">
      <c r="A61" s="60"/>
      <c r="B61" s="60"/>
      <c r="C61" s="89"/>
      <c r="D61" s="89"/>
      <c r="E61" s="61"/>
    </row>
    <row r="62" spans="1:5" ht="12.75">
      <c r="A62" s="60"/>
      <c r="B62" s="60"/>
      <c r="C62" s="89"/>
      <c r="D62" s="89"/>
      <c r="E62" s="61"/>
    </row>
    <row r="63" spans="1:5" ht="12.75">
      <c r="A63" s="60"/>
      <c r="B63" s="60"/>
      <c r="C63" s="89"/>
      <c r="D63" s="89"/>
      <c r="E63" s="61"/>
    </row>
    <row r="64" spans="1:5" ht="12.75">
      <c r="A64" s="60"/>
      <c r="B64" s="60"/>
      <c r="C64" s="89"/>
      <c r="D64" s="89"/>
      <c r="E64" s="61"/>
    </row>
    <row r="65" spans="1:5" ht="12.75">
      <c r="A65" s="60"/>
      <c r="B65" s="60"/>
      <c r="C65" s="89"/>
      <c r="D65" s="89"/>
      <c r="E65" s="61"/>
    </row>
    <row r="66" spans="1:5" ht="12.75">
      <c r="A66" s="60"/>
      <c r="B66" s="60"/>
      <c r="C66" s="89"/>
      <c r="D66" s="89"/>
      <c r="E66" s="61"/>
    </row>
    <row r="67" spans="1:5" ht="12.75">
      <c r="A67" s="60"/>
      <c r="B67" s="60"/>
      <c r="C67" s="89"/>
      <c r="D67" s="89"/>
      <c r="E67" s="61"/>
    </row>
    <row r="68" spans="1:5" ht="12.75">
      <c r="A68" s="60"/>
      <c r="B68" s="60"/>
      <c r="C68" s="89"/>
      <c r="D68" s="89"/>
      <c r="E68" s="61"/>
    </row>
    <row r="69" spans="1:5" ht="12.75">
      <c r="A69" s="89"/>
      <c r="B69" s="60"/>
      <c r="C69" s="89"/>
      <c r="D69" s="89"/>
      <c r="E69" s="61"/>
    </row>
    <row r="70" spans="1:5" ht="12.75">
      <c r="A70" s="89"/>
      <c r="B70" s="60"/>
      <c r="C70" s="89"/>
      <c r="D70" s="89"/>
      <c r="E70" s="61"/>
    </row>
    <row r="71" spans="1:5" ht="12.75">
      <c r="A71" s="89"/>
      <c r="B71" s="60"/>
      <c r="C71" s="89"/>
      <c r="D71" s="89"/>
      <c r="E71" s="61"/>
    </row>
    <row r="72" spans="1:5" ht="12.75">
      <c r="A72" s="89"/>
      <c r="B72" s="60"/>
      <c r="C72" s="89"/>
      <c r="D72" s="89"/>
      <c r="E72" s="61"/>
    </row>
    <row r="73" spans="1:5" ht="12.75">
      <c r="A73" s="89"/>
      <c r="B73" s="60"/>
      <c r="C73" s="89"/>
      <c r="D73" s="89"/>
      <c r="E73" s="61"/>
    </row>
    <row r="74" spans="1:5" ht="12.75">
      <c r="A74" s="89"/>
      <c r="B74" s="60"/>
      <c r="C74" s="89"/>
      <c r="D74" s="89"/>
      <c r="E74" s="61"/>
    </row>
    <row r="75" spans="1:5" ht="12.75">
      <c r="A75" s="89"/>
      <c r="B75" s="60"/>
      <c r="C75" s="89"/>
      <c r="D75" s="89"/>
      <c r="E75" s="61"/>
    </row>
    <row r="76" spans="1:5" ht="12.75">
      <c r="A76" s="89"/>
      <c r="B76" s="60"/>
      <c r="C76" s="89"/>
      <c r="D76" s="89"/>
      <c r="E76" s="61"/>
    </row>
    <row r="77" spans="1:5" ht="12.75">
      <c r="A77" s="89"/>
      <c r="B77" s="60"/>
      <c r="C77" s="89"/>
      <c r="D77" s="89"/>
      <c r="E77" s="61"/>
    </row>
    <row r="78" spans="1:5" ht="12.75">
      <c r="A78" s="89"/>
      <c r="B78" s="60"/>
      <c r="C78" s="89"/>
      <c r="D78" s="89"/>
      <c r="E78" s="61"/>
    </row>
    <row r="79" spans="1:5" ht="12.75">
      <c r="A79" s="89"/>
      <c r="B79" s="60"/>
      <c r="C79" s="89"/>
      <c r="D79" s="89"/>
      <c r="E79" s="61"/>
    </row>
    <row r="80" spans="1:5" ht="12.75">
      <c r="A80" s="89"/>
      <c r="B80" s="60"/>
      <c r="C80" s="89"/>
      <c r="D80" s="89"/>
      <c r="E80" s="61"/>
    </row>
    <row r="81" spans="1:5" ht="12.75">
      <c r="A81" s="89"/>
      <c r="B81" s="60"/>
      <c r="C81" s="89"/>
      <c r="D81" s="89"/>
      <c r="E81" s="61"/>
    </row>
    <row r="82" spans="1:5" ht="12.75">
      <c r="A82" s="89"/>
      <c r="B82" s="60"/>
      <c r="C82" s="89"/>
      <c r="D82" s="89"/>
      <c r="E82" s="61"/>
    </row>
    <row r="83" spans="2:5" ht="12.75">
      <c r="B83" s="60"/>
      <c r="C83" s="89"/>
      <c r="D83" s="89"/>
      <c r="E83" s="61"/>
    </row>
    <row r="84" spans="2:5" ht="12.75">
      <c r="B84" s="60"/>
      <c r="C84" s="89"/>
      <c r="D84" s="89"/>
      <c r="E84" s="61"/>
    </row>
    <row r="85" spans="2:5" ht="12.75">
      <c r="B85" s="107"/>
      <c r="E85" s="108"/>
    </row>
    <row r="86" spans="2:5" ht="12.75">
      <c r="B86" s="107"/>
      <c r="E86" s="108"/>
    </row>
    <row r="87" spans="2:5" ht="12.75">
      <c r="B87" s="107"/>
      <c r="E87" s="108"/>
    </row>
    <row r="88" spans="2:5" ht="12.75">
      <c r="B88" s="107"/>
      <c r="E88" s="108"/>
    </row>
    <row r="89" spans="2:5" ht="12.75">
      <c r="B89" s="107"/>
      <c r="E89" s="108"/>
    </row>
    <row r="90" spans="2:5" ht="12.75">
      <c r="B90" s="107"/>
      <c r="E90" s="108"/>
    </row>
    <row r="91" spans="2:5" ht="12.75">
      <c r="B91" s="107"/>
      <c r="E91" s="108"/>
    </row>
    <row r="92" spans="2:5" ht="12.75">
      <c r="B92" s="107"/>
      <c r="E92" s="108"/>
    </row>
    <row r="93" spans="2:5" ht="12.75">
      <c r="B93" s="107"/>
      <c r="E93" s="108"/>
    </row>
    <row r="94" spans="2:5" ht="12.75">
      <c r="B94" s="107"/>
      <c r="E94" s="108"/>
    </row>
    <row r="95" spans="2:5" ht="12.75">
      <c r="B95" s="107"/>
      <c r="E95" s="108"/>
    </row>
    <row r="96" spans="2:5" ht="12.75">
      <c r="B96" s="107"/>
      <c r="E96" s="108"/>
    </row>
    <row r="97" spans="2:5" ht="12.75">
      <c r="B97" s="107"/>
      <c r="E97" s="108"/>
    </row>
    <row r="98" spans="2:5" ht="12.75">
      <c r="B98" s="107"/>
      <c r="E98" s="108"/>
    </row>
    <row r="99" spans="2:5" ht="12.75">
      <c r="B99" s="107"/>
      <c r="E99" s="108"/>
    </row>
    <row r="100" spans="2:5" ht="12.75">
      <c r="B100" s="107"/>
      <c r="E100" s="108"/>
    </row>
    <row r="101" ht="12.75">
      <c r="E101" s="108"/>
    </row>
    <row r="102" ht="12.75">
      <c r="E102" s="108"/>
    </row>
  </sheetData>
  <sheetProtection/>
  <mergeCells count="51">
    <mergeCell ref="A57:D57"/>
    <mergeCell ref="A51:A53"/>
    <mergeCell ref="B51:C51"/>
    <mergeCell ref="B52:B53"/>
    <mergeCell ref="C52:D52"/>
    <mergeCell ref="A54:A56"/>
    <mergeCell ref="B54:C54"/>
    <mergeCell ref="B55:B56"/>
    <mergeCell ref="C55:D55"/>
    <mergeCell ref="A46:A50"/>
    <mergeCell ref="B46:C46"/>
    <mergeCell ref="B47:B48"/>
    <mergeCell ref="C47:D47"/>
    <mergeCell ref="B49:B50"/>
    <mergeCell ref="C49:D49"/>
    <mergeCell ref="A41:A45"/>
    <mergeCell ref="B41:C41"/>
    <mergeCell ref="B42:B43"/>
    <mergeCell ref="C42:D42"/>
    <mergeCell ref="C44:D44"/>
    <mergeCell ref="A34:A40"/>
    <mergeCell ref="B34:C34"/>
    <mergeCell ref="B35:B36"/>
    <mergeCell ref="C35:D35"/>
    <mergeCell ref="B37:B38"/>
    <mergeCell ref="C37:D37"/>
    <mergeCell ref="B39:B40"/>
    <mergeCell ref="C39:D39"/>
    <mergeCell ref="A25:A30"/>
    <mergeCell ref="B25:C25"/>
    <mergeCell ref="B26:B30"/>
    <mergeCell ref="C26:D26"/>
    <mergeCell ref="A31:A33"/>
    <mergeCell ref="B31:C31"/>
    <mergeCell ref="B32:B33"/>
    <mergeCell ref="C32:D32"/>
    <mergeCell ref="B9:B15"/>
    <mergeCell ref="C9:D9"/>
    <mergeCell ref="B16:B20"/>
    <mergeCell ref="C16:D16"/>
    <mergeCell ref="B23:B24"/>
    <mergeCell ref="C23:D23"/>
    <mergeCell ref="B21:B22"/>
    <mergeCell ref="C21:D21"/>
    <mergeCell ref="D1:E1"/>
    <mergeCell ref="A2:E2"/>
    <mergeCell ref="A4:E4"/>
    <mergeCell ref="A6:A24"/>
    <mergeCell ref="B6:C6"/>
    <mergeCell ref="B7:B8"/>
    <mergeCell ref="C7:D7"/>
  </mergeCell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02"/>
  <sheetViews>
    <sheetView view="pageBreakPreview" zoomScaleNormal="75" zoomScaleSheetLayoutView="100" zoomScalePageLayoutView="0" workbookViewId="0" topLeftCell="A1">
      <pane ySplit="5" topLeftCell="A6" activePane="bottomLeft" state="frozen"/>
      <selection pane="topLeft" activeCell="J5" sqref="J5"/>
      <selection pane="bottomLeft" activeCell="J4" sqref="J4:J5"/>
    </sheetView>
  </sheetViews>
  <sheetFormatPr defaultColWidth="9.140625" defaultRowHeight="15"/>
  <cols>
    <col min="1" max="1" width="5.57421875" style="120" bestFit="1" customWidth="1"/>
    <col min="2" max="2" width="8.8515625" style="121" bestFit="1" customWidth="1"/>
    <col min="3" max="3" width="34.28125" style="89" customWidth="1"/>
    <col min="4" max="5" width="10.140625" style="89" bestFit="1" customWidth="1"/>
    <col min="6" max="6" width="12.7109375" style="89" customWidth="1"/>
    <col min="7" max="7" width="11.28125" style="89" customWidth="1"/>
    <col min="8" max="8" width="12.140625" style="89" bestFit="1" customWidth="1"/>
    <col min="9" max="9" width="10.28125" style="89" customWidth="1"/>
    <col min="10" max="10" width="12.28125" style="89" customWidth="1"/>
    <col min="11" max="11" width="11.421875" style="89" bestFit="1" customWidth="1"/>
    <col min="12" max="12" width="12.421875" style="89" customWidth="1"/>
    <col min="13" max="16384" width="9.140625" style="89" customWidth="1"/>
  </cols>
  <sheetData>
    <row r="1" spans="3:11" ht="15.75">
      <c r="C1" s="165"/>
      <c r="K1" s="122" t="s">
        <v>260</v>
      </c>
    </row>
    <row r="2" spans="1:11" ht="47.25" customHeight="1">
      <c r="A2" s="550" t="s">
        <v>261</v>
      </c>
      <c r="B2" s="551"/>
      <c r="C2" s="551"/>
      <c r="D2" s="551"/>
      <c r="E2" s="551"/>
      <c r="F2" s="551"/>
      <c r="G2" s="551"/>
      <c r="H2" s="551"/>
      <c r="I2" s="551"/>
      <c r="J2" s="551"/>
      <c r="K2" s="552"/>
    </row>
    <row r="3" spans="1:11" ht="12.75">
      <c r="A3" s="468" t="s">
        <v>6</v>
      </c>
      <c r="B3" s="468" t="s">
        <v>39</v>
      </c>
      <c r="C3" s="468" t="s">
        <v>214</v>
      </c>
      <c r="D3" s="514" t="s">
        <v>239</v>
      </c>
      <c r="E3" s="514" t="s">
        <v>240</v>
      </c>
      <c r="F3" s="553" t="s">
        <v>41</v>
      </c>
      <c r="G3" s="554"/>
      <c r="H3" s="554"/>
      <c r="I3" s="554"/>
      <c r="J3" s="555"/>
      <c r="K3" s="514" t="s">
        <v>241</v>
      </c>
    </row>
    <row r="4" spans="1:11" ht="12.75" customHeight="1">
      <c r="A4" s="468"/>
      <c r="B4" s="468"/>
      <c r="C4" s="468"/>
      <c r="D4" s="514"/>
      <c r="E4" s="514"/>
      <c r="F4" s="532" t="s">
        <v>262</v>
      </c>
      <c r="G4" s="520" t="s">
        <v>43</v>
      </c>
      <c r="H4" s="520"/>
      <c r="I4" s="532" t="s">
        <v>263</v>
      </c>
      <c r="J4" s="556" t="s">
        <v>264</v>
      </c>
      <c r="K4" s="514"/>
    </row>
    <row r="5" spans="1:11" ht="76.5">
      <c r="A5" s="468"/>
      <c r="B5" s="468"/>
      <c r="C5" s="468"/>
      <c r="D5" s="514"/>
      <c r="E5" s="514"/>
      <c r="F5" s="532"/>
      <c r="G5" s="123" t="s">
        <v>265</v>
      </c>
      <c r="H5" s="123" t="s">
        <v>266</v>
      </c>
      <c r="I5" s="532"/>
      <c r="J5" s="557"/>
      <c r="K5" s="514"/>
    </row>
    <row r="6" spans="1:11" ht="30" customHeight="1">
      <c r="A6" s="542" t="s">
        <v>7</v>
      </c>
      <c r="B6" s="558" t="s">
        <v>8</v>
      </c>
      <c r="C6" s="558"/>
      <c r="D6" s="124">
        <f>SUM(D7:D11)</f>
        <v>35873000</v>
      </c>
      <c r="E6" s="124">
        <f aca="true" t="shared" si="0" ref="E6:J6">SUM(E7:E11)</f>
        <v>10048000</v>
      </c>
      <c r="F6" s="124">
        <f t="shared" si="0"/>
        <v>10048000</v>
      </c>
      <c r="G6" s="124">
        <f t="shared" si="0"/>
        <v>3255000</v>
      </c>
      <c r="H6" s="124">
        <f t="shared" si="0"/>
        <v>6793000</v>
      </c>
      <c r="I6" s="124">
        <f t="shared" si="0"/>
        <v>0</v>
      </c>
      <c r="J6" s="124">
        <f t="shared" si="0"/>
        <v>0</v>
      </c>
      <c r="K6" s="124">
        <f>SUM(K7:K11)</f>
        <v>25825000</v>
      </c>
    </row>
    <row r="7" spans="1:11" ht="31.5" customHeight="1">
      <c r="A7" s="543"/>
      <c r="B7" s="125" t="s">
        <v>9</v>
      </c>
      <c r="C7" s="126" t="s">
        <v>248</v>
      </c>
      <c r="D7" s="37">
        <f>SUM(E7,K7)</f>
        <v>20000</v>
      </c>
      <c r="E7" s="37">
        <f>SUM(F7,I7,J7)</f>
        <v>20000</v>
      </c>
      <c r="F7" s="127">
        <f>SUM(G7:H7)</f>
        <v>20000</v>
      </c>
      <c r="G7" s="127"/>
      <c r="H7" s="127">
        <v>20000</v>
      </c>
      <c r="I7" s="127">
        <v>0</v>
      </c>
      <c r="J7" s="127">
        <v>0</v>
      </c>
      <c r="K7" s="37"/>
    </row>
    <row r="8" spans="1:12" ht="30" customHeight="1">
      <c r="A8" s="543"/>
      <c r="B8" s="125" t="s">
        <v>11</v>
      </c>
      <c r="C8" s="128" t="s">
        <v>12</v>
      </c>
      <c r="D8" s="37">
        <f>SUM(E8,K8)</f>
        <v>30269000</v>
      </c>
      <c r="E8" s="37">
        <f>SUM(F8,I8,J8)</f>
        <v>5219000</v>
      </c>
      <c r="F8" s="127">
        <f aca="true" t="shared" si="1" ref="F8:F15">SUM(G8:H8)</f>
        <v>5219000</v>
      </c>
      <c r="G8" s="127"/>
      <c r="H8" s="127">
        <v>5219000</v>
      </c>
      <c r="I8" s="127">
        <v>0</v>
      </c>
      <c r="J8" s="127">
        <v>0</v>
      </c>
      <c r="K8" s="37">
        <f>2910000+9195000+125000+12446000+374000</f>
        <v>25050000</v>
      </c>
      <c r="L8" s="334"/>
    </row>
    <row r="9" spans="1:11" ht="30" customHeight="1">
      <c r="A9" s="543"/>
      <c r="B9" s="125" t="s">
        <v>13</v>
      </c>
      <c r="C9" s="128" t="s">
        <v>267</v>
      </c>
      <c r="D9" s="37">
        <f>SUM(E9,K9)</f>
        <v>4824000</v>
      </c>
      <c r="E9" s="37">
        <f>SUM(F9,I9,J9)</f>
        <v>4799000</v>
      </c>
      <c r="F9" s="127">
        <f t="shared" si="1"/>
        <v>4799000</v>
      </c>
      <c r="G9" s="127">
        <v>3255000</v>
      </c>
      <c r="H9" s="127">
        <v>1544000</v>
      </c>
      <c r="I9" s="127">
        <v>0</v>
      </c>
      <c r="J9" s="127">
        <v>0</v>
      </c>
      <c r="K9" s="37">
        <v>25000</v>
      </c>
    </row>
    <row r="10" spans="1:11" ht="25.5" customHeight="1">
      <c r="A10" s="543"/>
      <c r="B10" s="125" t="s">
        <v>14</v>
      </c>
      <c r="C10" s="128" t="s">
        <v>15</v>
      </c>
      <c r="D10" s="37">
        <f>SUM(E10,K10)</f>
        <v>750000</v>
      </c>
      <c r="E10" s="37">
        <f>SUM(F10,I10,J10)</f>
        <v>0</v>
      </c>
      <c r="F10" s="127">
        <f t="shared" si="1"/>
        <v>0</v>
      </c>
      <c r="G10" s="127"/>
      <c r="H10" s="127"/>
      <c r="I10" s="127">
        <v>0</v>
      </c>
      <c r="J10" s="127">
        <v>0</v>
      </c>
      <c r="K10" s="37">
        <v>750000</v>
      </c>
    </row>
    <row r="11" spans="1:11" ht="25.5" customHeight="1">
      <c r="A11" s="544"/>
      <c r="B11" s="125" t="s">
        <v>59</v>
      </c>
      <c r="C11" s="128" t="s">
        <v>24</v>
      </c>
      <c r="D11" s="37">
        <f>SUM(E11,K11)</f>
        <v>10000</v>
      </c>
      <c r="E11" s="37">
        <f>SUM(F11,I11,J11)</f>
        <v>10000</v>
      </c>
      <c r="F11" s="127">
        <f>SUM(G11:H11)</f>
        <v>10000</v>
      </c>
      <c r="G11" s="127"/>
      <c r="H11" s="127">
        <v>10000</v>
      </c>
      <c r="I11" s="127">
        <v>0</v>
      </c>
      <c r="J11" s="127">
        <v>0</v>
      </c>
      <c r="K11" s="37"/>
    </row>
    <row r="12" spans="1:11" ht="28.5" customHeight="1">
      <c r="A12" s="531" t="s">
        <v>16</v>
      </c>
      <c r="B12" s="559" t="s">
        <v>17</v>
      </c>
      <c r="C12" s="559"/>
      <c r="D12" s="124">
        <f>SUM(D13)</f>
        <v>475000</v>
      </c>
      <c r="E12" s="124">
        <f>SUM(E13)</f>
        <v>465000</v>
      </c>
      <c r="F12" s="124">
        <f t="shared" si="1"/>
        <v>465000</v>
      </c>
      <c r="G12" s="124">
        <f>SUM(G13)</f>
        <v>425000</v>
      </c>
      <c r="H12" s="124">
        <f>SUM(H13)</f>
        <v>40000</v>
      </c>
      <c r="I12" s="124">
        <f>SUM(I13)</f>
        <v>0</v>
      </c>
      <c r="J12" s="124">
        <f>SUM(J13)</f>
        <v>0</v>
      </c>
      <c r="K12" s="124">
        <f>SUM(K13)</f>
        <v>10000</v>
      </c>
    </row>
    <row r="13" spans="1:11" ht="51" customHeight="1">
      <c r="A13" s="531"/>
      <c r="B13" s="125" t="s">
        <v>18</v>
      </c>
      <c r="C13" s="128" t="s">
        <v>268</v>
      </c>
      <c r="D13" s="37">
        <f>SUM(E13,K13)</f>
        <v>475000</v>
      </c>
      <c r="E13" s="37">
        <f>SUM(F13,I13,J13)</f>
        <v>465000</v>
      </c>
      <c r="F13" s="127">
        <f>SUM(G13:H13)</f>
        <v>465000</v>
      </c>
      <c r="G13" s="127">
        <v>425000</v>
      </c>
      <c r="H13" s="127">
        <v>40000</v>
      </c>
      <c r="I13" s="127">
        <v>0</v>
      </c>
      <c r="J13" s="127">
        <v>0</v>
      </c>
      <c r="K13" s="37">
        <v>10000</v>
      </c>
    </row>
    <row r="14" spans="1:11" ht="30.75" customHeight="1">
      <c r="A14" s="531" t="s">
        <v>62</v>
      </c>
      <c r="B14" s="559" t="s">
        <v>19</v>
      </c>
      <c r="C14" s="559"/>
      <c r="D14" s="124">
        <f aca="true" t="shared" si="2" ref="D14:K14">SUM(D15)</f>
        <v>52040000</v>
      </c>
      <c r="E14" s="124">
        <f>SUM(E15)</f>
        <v>52040000</v>
      </c>
      <c r="F14" s="124">
        <f t="shared" si="2"/>
        <v>0</v>
      </c>
      <c r="G14" s="124">
        <f t="shared" si="2"/>
        <v>0</v>
      </c>
      <c r="H14" s="124">
        <f t="shared" si="2"/>
        <v>0</v>
      </c>
      <c r="I14" s="124">
        <f t="shared" si="2"/>
        <v>52040000</v>
      </c>
      <c r="J14" s="124">
        <f t="shared" si="2"/>
        <v>0</v>
      </c>
      <c r="K14" s="124">
        <f t="shared" si="2"/>
        <v>0</v>
      </c>
    </row>
    <row r="15" spans="1:11" ht="33" customHeight="1">
      <c r="A15" s="531"/>
      <c r="B15" s="125" t="s">
        <v>64</v>
      </c>
      <c r="C15" s="128" t="s">
        <v>20</v>
      </c>
      <c r="D15" s="37">
        <f>SUM(E15,K15)</f>
        <v>52040000</v>
      </c>
      <c r="E15" s="37">
        <f>SUM(F15,I15,J15)</f>
        <v>52040000</v>
      </c>
      <c r="F15" s="127">
        <f t="shared" si="1"/>
        <v>0</v>
      </c>
      <c r="G15" s="127"/>
      <c r="H15" s="127"/>
      <c r="I15" s="37">
        <v>52040000</v>
      </c>
      <c r="J15" s="127">
        <v>0</v>
      </c>
      <c r="K15" s="37">
        <v>0</v>
      </c>
    </row>
    <row r="16" spans="1:11" ht="29.25" customHeight="1">
      <c r="A16" s="531" t="s">
        <v>73</v>
      </c>
      <c r="B16" s="558" t="s">
        <v>21</v>
      </c>
      <c r="C16" s="558"/>
      <c r="D16" s="124">
        <f aca="true" t="shared" si="3" ref="D16:K16">SUM(D17:D19)</f>
        <v>466000</v>
      </c>
      <c r="E16" s="124">
        <f t="shared" si="3"/>
        <v>466000</v>
      </c>
      <c r="F16" s="124">
        <f t="shared" si="3"/>
        <v>466000</v>
      </c>
      <c r="G16" s="124">
        <f t="shared" si="3"/>
        <v>249000</v>
      </c>
      <c r="H16" s="124">
        <f t="shared" si="3"/>
        <v>217000</v>
      </c>
      <c r="I16" s="124">
        <f t="shared" si="3"/>
        <v>0</v>
      </c>
      <c r="J16" s="124">
        <f t="shared" si="3"/>
        <v>0</v>
      </c>
      <c r="K16" s="124">
        <f t="shared" si="3"/>
        <v>0</v>
      </c>
    </row>
    <row r="17" spans="1:11" ht="33.75" customHeight="1">
      <c r="A17" s="531"/>
      <c r="B17" s="125" t="s">
        <v>75</v>
      </c>
      <c r="C17" s="128" t="s">
        <v>269</v>
      </c>
      <c r="D17" s="37">
        <f>E17+K17</f>
        <v>249000</v>
      </c>
      <c r="E17" s="37">
        <f>SUM(F17,I17,J17)</f>
        <v>249000</v>
      </c>
      <c r="F17" s="127">
        <f>SUM(G17:H17)</f>
        <v>249000</v>
      </c>
      <c r="G17" s="127">
        <v>249000</v>
      </c>
      <c r="H17" s="127"/>
      <c r="I17" s="127">
        <v>0</v>
      </c>
      <c r="J17" s="127">
        <v>0</v>
      </c>
      <c r="K17" s="37">
        <v>0</v>
      </c>
    </row>
    <row r="18" spans="1:11" ht="34.5" customHeight="1">
      <c r="A18" s="531"/>
      <c r="B18" s="125" t="s">
        <v>76</v>
      </c>
      <c r="C18" s="128" t="s">
        <v>23</v>
      </c>
      <c r="D18" s="37">
        <f>SUM(E18,K18)</f>
        <v>26000</v>
      </c>
      <c r="E18" s="37">
        <f>SUM(F18,I18,J18)</f>
        <v>26000</v>
      </c>
      <c r="F18" s="127">
        <f>SUM(G18:H18)</f>
        <v>26000</v>
      </c>
      <c r="G18" s="127"/>
      <c r="H18" s="127">
        <v>26000</v>
      </c>
      <c r="I18" s="127">
        <v>0</v>
      </c>
      <c r="J18" s="127">
        <v>0</v>
      </c>
      <c r="K18" s="37">
        <v>0</v>
      </c>
    </row>
    <row r="19" spans="1:11" ht="34.5" customHeight="1">
      <c r="A19" s="531"/>
      <c r="B19" s="125" t="s">
        <v>77</v>
      </c>
      <c r="C19" s="128" t="s">
        <v>24</v>
      </c>
      <c r="D19" s="37">
        <f>SUM(E19,K19)</f>
        <v>191000</v>
      </c>
      <c r="E19" s="37">
        <f>SUM(F19,I19,J19)</f>
        <v>191000</v>
      </c>
      <c r="F19" s="127">
        <f>SUM(G19:H19)</f>
        <v>191000</v>
      </c>
      <c r="G19" s="127"/>
      <c r="H19" s="127">
        <v>191000</v>
      </c>
      <c r="I19" s="127">
        <v>0</v>
      </c>
      <c r="J19" s="127">
        <v>0</v>
      </c>
      <c r="K19" s="37">
        <v>0</v>
      </c>
    </row>
    <row r="20" spans="1:11" ht="29.25" customHeight="1">
      <c r="A20" s="531" t="s">
        <v>82</v>
      </c>
      <c r="B20" s="559" t="s">
        <v>25</v>
      </c>
      <c r="C20" s="559"/>
      <c r="D20" s="124">
        <f aca="true" t="shared" si="4" ref="D20:K20">SUM(D21:D22)</f>
        <v>754000</v>
      </c>
      <c r="E20" s="124">
        <f t="shared" si="4"/>
        <v>754000</v>
      </c>
      <c r="F20" s="124">
        <f t="shared" si="4"/>
        <v>754000</v>
      </c>
      <c r="G20" s="124">
        <f t="shared" si="4"/>
        <v>742325</v>
      </c>
      <c r="H20" s="124">
        <f t="shared" si="4"/>
        <v>11675</v>
      </c>
      <c r="I20" s="124">
        <f t="shared" si="4"/>
        <v>0</v>
      </c>
      <c r="J20" s="124">
        <f t="shared" si="4"/>
        <v>0</v>
      </c>
      <c r="K20" s="124">
        <f t="shared" si="4"/>
        <v>0</v>
      </c>
    </row>
    <row r="21" spans="1:11" ht="31.5" customHeight="1">
      <c r="A21" s="531"/>
      <c r="B21" s="125" t="s">
        <v>83</v>
      </c>
      <c r="C21" s="128" t="s">
        <v>26</v>
      </c>
      <c r="D21" s="37">
        <f>SUM(E21,K21)</f>
        <v>692000</v>
      </c>
      <c r="E21" s="37">
        <f>SUM(F21,I21,J21)</f>
        <v>692000</v>
      </c>
      <c r="F21" s="127">
        <f>SUM(G21:H21)</f>
        <v>692000</v>
      </c>
      <c r="G21" s="127">
        <v>692000</v>
      </c>
      <c r="H21" s="129"/>
      <c r="I21" s="129">
        <v>0</v>
      </c>
      <c r="J21" s="129">
        <v>0</v>
      </c>
      <c r="K21" s="37">
        <v>0</v>
      </c>
    </row>
    <row r="22" spans="1:11" ht="31.5" customHeight="1">
      <c r="A22" s="531"/>
      <c r="B22" s="125" t="s">
        <v>90</v>
      </c>
      <c r="C22" s="128" t="s">
        <v>27</v>
      </c>
      <c r="D22" s="37">
        <f>SUM(E22,K22)</f>
        <v>62000</v>
      </c>
      <c r="E22" s="37">
        <f>SUM(F22,I22,J22)</f>
        <v>62000</v>
      </c>
      <c r="F22" s="127">
        <f>SUM(G22:H22)</f>
        <v>62000</v>
      </c>
      <c r="G22" s="127">
        <v>50325</v>
      </c>
      <c r="H22" s="127">
        <v>11675</v>
      </c>
      <c r="I22" s="127">
        <v>0</v>
      </c>
      <c r="J22" s="127">
        <v>0</v>
      </c>
      <c r="K22" s="37">
        <v>0</v>
      </c>
    </row>
    <row r="23" spans="1:11" ht="27.75" customHeight="1">
      <c r="A23" s="531" t="s">
        <v>110</v>
      </c>
      <c r="B23" s="558" t="s">
        <v>252</v>
      </c>
      <c r="C23" s="558"/>
      <c r="D23" s="124">
        <f>SUM(D24:D25)</f>
        <v>218000</v>
      </c>
      <c r="E23" s="124">
        <f aca="true" t="shared" si="5" ref="E23:K23">SUM(E24:E25)</f>
        <v>18000</v>
      </c>
      <c r="F23" s="124">
        <f t="shared" si="5"/>
        <v>18000</v>
      </c>
      <c r="G23" s="124">
        <f t="shared" si="5"/>
        <v>0</v>
      </c>
      <c r="H23" s="124">
        <f t="shared" si="5"/>
        <v>18000</v>
      </c>
      <c r="I23" s="124">
        <f t="shared" si="5"/>
        <v>0</v>
      </c>
      <c r="J23" s="124">
        <f>SUM(J24:J25)</f>
        <v>0</v>
      </c>
      <c r="K23" s="124">
        <f t="shared" si="5"/>
        <v>200000</v>
      </c>
    </row>
    <row r="24" spans="1:11" ht="27.75" customHeight="1">
      <c r="A24" s="531"/>
      <c r="B24" s="130">
        <v>85141</v>
      </c>
      <c r="C24" s="130" t="s">
        <v>30</v>
      </c>
      <c r="D24" s="37">
        <f>SUM(E24,K24)</f>
        <v>200000</v>
      </c>
      <c r="E24" s="37">
        <f>SUM(F24,I24,J24)</f>
        <v>0</v>
      </c>
      <c r="F24" s="127">
        <f>SUM(G24:H24)</f>
        <v>0</v>
      </c>
      <c r="G24" s="127">
        <v>0</v>
      </c>
      <c r="H24" s="127">
        <v>0</v>
      </c>
      <c r="I24" s="127">
        <v>0</v>
      </c>
      <c r="J24" s="127">
        <v>0</v>
      </c>
      <c r="K24" s="37">
        <v>200000</v>
      </c>
    </row>
    <row r="25" spans="1:11" ht="50.25" customHeight="1">
      <c r="A25" s="531"/>
      <c r="B25" s="125" t="s">
        <v>254</v>
      </c>
      <c r="C25" s="128" t="s">
        <v>31</v>
      </c>
      <c r="D25" s="37">
        <f>SUM(E25,K25)</f>
        <v>18000</v>
      </c>
      <c r="E25" s="37">
        <f>SUM(F25,I25,J25)</f>
        <v>18000</v>
      </c>
      <c r="F25" s="127">
        <f>SUM(G25:H25)</f>
        <v>18000</v>
      </c>
      <c r="G25" s="127">
        <v>0</v>
      </c>
      <c r="H25" s="127">
        <v>18000</v>
      </c>
      <c r="I25" s="127">
        <v>0</v>
      </c>
      <c r="J25" s="127">
        <v>0</v>
      </c>
      <c r="K25" s="37">
        <v>0</v>
      </c>
    </row>
    <row r="26" spans="1:11" ht="25.5" customHeight="1">
      <c r="A26" s="531" t="s">
        <v>111</v>
      </c>
      <c r="B26" s="559" t="s">
        <v>32</v>
      </c>
      <c r="C26" s="559"/>
      <c r="D26" s="124">
        <f>D27</f>
        <v>1050000</v>
      </c>
      <c r="E26" s="124">
        <f aca="true" t="shared" si="6" ref="E26:K26">E27</f>
        <v>1050000</v>
      </c>
      <c r="F26" s="124">
        <f t="shared" si="6"/>
        <v>1050000</v>
      </c>
      <c r="G26" s="124">
        <f t="shared" si="6"/>
        <v>1050000</v>
      </c>
      <c r="H26" s="124">
        <f t="shared" si="6"/>
        <v>0</v>
      </c>
      <c r="I26" s="124">
        <f t="shared" si="6"/>
        <v>0</v>
      </c>
      <c r="J26" s="124">
        <f t="shared" si="6"/>
        <v>0</v>
      </c>
      <c r="K26" s="124">
        <f t="shared" si="6"/>
        <v>0</v>
      </c>
    </row>
    <row r="27" spans="1:11" ht="51.75" customHeight="1">
      <c r="A27" s="531"/>
      <c r="B27" s="125" t="s">
        <v>256</v>
      </c>
      <c r="C27" s="128" t="s">
        <v>33</v>
      </c>
      <c r="D27" s="37">
        <f>SUM(E27,K27)</f>
        <v>1050000</v>
      </c>
      <c r="E27" s="37">
        <f>SUM(F27,I27,J27)</f>
        <v>1050000</v>
      </c>
      <c r="F27" s="127">
        <f>SUM(G27:H27)</f>
        <v>1050000</v>
      </c>
      <c r="G27" s="127">
        <v>1050000</v>
      </c>
      <c r="H27" s="127"/>
      <c r="I27" s="127">
        <v>0</v>
      </c>
      <c r="J27" s="127">
        <v>0</v>
      </c>
      <c r="K27" s="37">
        <v>0</v>
      </c>
    </row>
    <row r="28" spans="1:11" ht="32.25" customHeight="1">
      <c r="A28" s="531" t="s">
        <v>112</v>
      </c>
      <c r="B28" s="560" t="s">
        <v>34</v>
      </c>
      <c r="C28" s="560"/>
      <c r="D28" s="124">
        <f>SUM(D29)</f>
        <v>35000</v>
      </c>
      <c r="E28" s="124">
        <f aca="true" t="shared" si="7" ref="E28:K28">SUM(E29)</f>
        <v>35000</v>
      </c>
      <c r="F28" s="124">
        <f t="shared" si="7"/>
        <v>35000</v>
      </c>
      <c r="G28" s="124">
        <f t="shared" si="7"/>
        <v>32039</v>
      </c>
      <c r="H28" s="124">
        <f t="shared" si="7"/>
        <v>2961</v>
      </c>
      <c r="I28" s="124">
        <f t="shared" si="7"/>
        <v>0</v>
      </c>
      <c r="J28" s="124">
        <f t="shared" si="7"/>
        <v>0</v>
      </c>
      <c r="K28" s="124">
        <f t="shared" si="7"/>
        <v>0</v>
      </c>
    </row>
    <row r="29" spans="1:11" ht="30.75" customHeight="1">
      <c r="A29" s="531"/>
      <c r="B29" s="125" t="s">
        <v>258</v>
      </c>
      <c r="C29" s="130" t="s">
        <v>259</v>
      </c>
      <c r="D29" s="37">
        <f>SUM(E29,K29)</f>
        <v>35000</v>
      </c>
      <c r="E29" s="37">
        <f>SUM(F29,I29,J29)</f>
        <v>35000</v>
      </c>
      <c r="F29" s="127">
        <f>SUM(G29:H29)</f>
        <v>35000</v>
      </c>
      <c r="G29" s="129">
        <v>32039</v>
      </c>
      <c r="H29" s="129">
        <v>2961</v>
      </c>
      <c r="I29" s="129">
        <v>0</v>
      </c>
      <c r="J29" s="129"/>
      <c r="K29" s="37">
        <v>0</v>
      </c>
    </row>
    <row r="30" spans="1:11" ht="34.5" customHeight="1">
      <c r="A30" s="505" t="s">
        <v>230</v>
      </c>
      <c r="B30" s="505"/>
      <c r="C30" s="505"/>
      <c r="D30" s="77">
        <f>SUM(D28,D26,D23,D20,D16,D14,D12,D6)</f>
        <v>90911000</v>
      </c>
      <c r="E30" s="77">
        <f aca="true" t="shared" si="8" ref="E30:K30">SUM(E28,E26,E23,E20,E16,E14,E12,E6)</f>
        <v>64876000</v>
      </c>
      <c r="F30" s="77">
        <f t="shared" si="8"/>
        <v>12836000</v>
      </c>
      <c r="G30" s="77">
        <f t="shared" si="8"/>
        <v>5753364</v>
      </c>
      <c r="H30" s="77">
        <f t="shared" si="8"/>
        <v>7082636</v>
      </c>
      <c r="I30" s="77">
        <f t="shared" si="8"/>
        <v>52040000</v>
      </c>
      <c r="J30" s="77">
        <f t="shared" si="8"/>
        <v>0</v>
      </c>
      <c r="K30" s="77">
        <f t="shared" si="8"/>
        <v>26035000</v>
      </c>
    </row>
    <row r="31" spans="1:11" ht="12.75">
      <c r="A31" s="131"/>
      <c r="B31" s="132"/>
      <c r="E31" s="112"/>
      <c r="F31" s="112"/>
      <c r="G31" s="112"/>
      <c r="H31" s="112"/>
      <c r="I31" s="112"/>
      <c r="J31" s="112"/>
      <c r="K31" s="112"/>
    </row>
    <row r="32" spans="1:11" ht="12.75">
      <c r="A32" s="131"/>
      <c r="B32" s="132"/>
      <c r="E32" s="112"/>
      <c r="F32" s="112"/>
      <c r="G32" s="112"/>
      <c r="H32" s="112"/>
      <c r="I32" s="112"/>
      <c r="J32" s="112"/>
      <c r="K32" s="112"/>
    </row>
    <row r="33" spans="1:11" ht="12.75">
      <c r="A33" s="131"/>
      <c r="B33" s="132"/>
      <c r="E33" s="112"/>
      <c r="F33" s="112"/>
      <c r="G33" s="112"/>
      <c r="H33" s="112"/>
      <c r="I33" s="112"/>
      <c r="J33" s="112"/>
      <c r="K33" s="112"/>
    </row>
    <row r="34" spans="1:11" ht="12.75">
      <c r="A34" s="131"/>
      <c r="B34" s="132"/>
      <c r="E34" s="112"/>
      <c r="F34" s="112"/>
      <c r="G34" s="112"/>
      <c r="H34" s="112"/>
      <c r="I34" s="112"/>
      <c r="J34" s="112"/>
      <c r="K34" s="112"/>
    </row>
    <row r="35" spans="1:11" ht="12.75">
      <c r="A35" s="131"/>
      <c r="B35" s="132"/>
      <c r="D35" s="112"/>
      <c r="E35" s="112"/>
      <c r="F35" s="112"/>
      <c r="G35" s="112"/>
      <c r="H35" s="112"/>
      <c r="I35" s="112"/>
      <c r="J35" s="112"/>
      <c r="K35" s="112"/>
    </row>
    <row r="36" spans="1:11" ht="12.75">
      <c r="A36" s="561"/>
      <c r="B36" s="561"/>
      <c r="C36" s="561"/>
      <c r="D36" s="561"/>
      <c r="E36" s="561"/>
      <c r="F36" s="561"/>
      <c r="G36" s="561"/>
      <c r="H36" s="561"/>
      <c r="I36" s="561"/>
      <c r="J36" s="561"/>
      <c r="K36" s="561"/>
    </row>
    <row r="37" spans="1:11" ht="12.75">
      <c r="A37" s="131"/>
      <c r="B37" s="132"/>
      <c r="E37" s="112"/>
      <c r="F37" s="112"/>
      <c r="G37" s="112"/>
      <c r="H37" s="112"/>
      <c r="I37" s="112"/>
      <c r="J37" s="112"/>
      <c r="K37" s="112"/>
    </row>
    <row r="38" spans="1:11" ht="12.75">
      <c r="A38" s="131"/>
      <c r="B38" s="132"/>
      <c r="E38" s="112"/>
      <c r="F38" s="112"/>
      <c r="G38" s="112"/>
      <c r="H38" s="112"/>
      <c r="I38" s="112"/>
      <c r="J38" s="112"/>
      <c r="K38" s="112"/>
    </row>
    <row r="39" spans="1:11" ht="12.75">
      <c r="A39" s="131"/>
      <c r="B39" s="132"/>
      <c r="E39" s="112"/>
      <c r="F39" s="112"/>
      <c r="G39" s="112"/>
      <c r="H39" s="112"/>
      <c r="I39" s="112"/>
      <c r="J39" s="112"/>
      <c r="K39" s="112"/>
    </row>
    <row r="40" spans="1:11" ht="12.75">
      <c r="A40" s="131"/>
      <c r="B40" s="132"/>
      <c r="E40" s="112"/>
      <c r="F40" s="112"/>
      <c r="G40" s="112"/>
      <c r="H40" s="112"/>
      <c r="I40" s="112"/>
      <c r="J40" s="112"/>
      <c r="K40" s="112"/>
    </row>
    <row r="41" spans="1:11" ht="12.75">
      <c r="A41" s="131"/>
      <c r="B41" s="132"/>
      <c r="E41" s="112"/>
      <c r="F41" s="112"/>
      <c r="G41" s="112"/>
      <c r="H41" s="112"/>
      <c r="I41" s="112"/>
      <c r="J41" s="112"/>
      <c r="K41" s="112"/>
    </row>
    <row r="42" spans="1:11" ht="12.75">
      <c r="A42" s="131"/>
      <c r="B42" s="132"/>
      <c r="E42" s="112"/>
      <c r="F42" s="112"/>
      <c r="G42" s="112"/>
      <c r="H42" s="112"/>
      <c r="I42" s="112"/>
      <c r="J42" s="112"/>
      <c r="K42" s="112"/>
    </row>
    <row r="43" spans="1:11" ht="12.75">
      <c r="A43" s="131"/>
      <c r="B43" s="132"/>
      <c r="E43" s="112"/>
      <c r="F43" s="112"/>
      <c r="G43" s="112"/>
      <c r="H43" s="112"/>
      <c r="I43" s="112"/>
      <c r="J43" s="112"/>
      <c r="K43" s="112"/>
    </row>
    <row r="44" spans="1:11" ht="12.75">
      <c r="A44" s="133"/>
      <c r="B44" s="132"/>
      <c r="E44" s="112"/>
      <c r="F44" s="112"/>
      <c r="G44" s="112"/>
      <c r="H44" s="112"/>
      <c r="I44" s="112"/>
      <c r="J44" s="112"/>
      <c r="K44" s="112"/>
    </row>
    <row r="45" spans="1:11" ht="12.75">
      <c r="A45" s="133"/>
      <c r="B45" s="132"/>
      <c r="E45" s="112"/>
      <c r="F45" s="112"/>
      <c r="G45" s="112"/>
      <c r="H45" s="112"/>
      <c r="I45" s="112"/>
      <c r="J45" s="112"/>
      <c r="K45" s="112"/>
    </row>
    <row r="46" spans="1:11" ht="12.75">
      <c r="A46" s="133"/>
      <c r="B46" s="132"/>
      <c r="E46" s="112"/>
      <c r="F46" s="112"/>
      <c r="G46" s="112"/>
      <c r="H46" s="112"/>
      <c r="I46" s="112"/>
      <c r="J46" s="112"/>
      <c r="K46" s="112"/>
    </row>
    <row r="47" spans="1:11" ht="12.75">
      <c r="A47" s="133"/>
      <c r="B47" s="132"/>
      <c r="E47" s="112"/>
      <c r="F47" s="112"/>
      <c r="G47" s="112"/>
      <c r="H47" s="112"/>
      <c r="I47" s="112"/>
      <c r="J47" s="112"/>
      <c r="K47" s="112"/>
    </row>
    <row r="48" spans="1:11" ht="12.75">
      <c r="A48" s="133"/>
      <c r="B48" s="132"/>
      <c r="E48" s="112"/>
      <c r="F48" s="112"/>
      <c r="G48" s="112"/>
      <c r="H48" s="112"/>
      <c r="I48" s="112"/>
      <c r="J48" s="112"/>
      <c r="K48" s="112"/>
    </row>
    <row r="49" spans="1:11" ht="12.75">
      <c r="A49" s="133"/>
      <c r="B49" s="132"/>
      <c r="E49" s="112"/>
      <c r="F49" s="112"/>
      <c r="G49" s="112"/>
      <c r="H49" s="112"/>
      <c r="I49" s="112"/>
      <c r="J49" s="112"/>
      <c r="K49" s="112"/>
    </row>
    <row r="50" spans="1:11" ht="12.75">
      <c r="A50" s="133"/>
      <c r="B50" s="132"/>
      <c r="E50" s="112"/>
      <c r="F50" s="112"/>
      <c r="G50" s="112"/>
      <c r="H50" s="112"/>
      <c r="I50" s="112"/>
      <c r="J50" s="112"/>
      <c r="K50" s="112"/>
    </row>
    <row r="51" spans="1:11" ht="12.75">
      <c r="A51" s="133"/>
      <c r="B51" s="132"/>
      <c r="E51" s="112"/>
      <c r="F51" s="112"/>
      <c r="G51" s="112"/>
      <c r="H51" s="112"/>
      <c r="I51" s="112"/>
      <c r="J51" s="112"/>
      <c r="K51" s="112"/>
    </row>
    <row r="52" spans="1:11" ht="12.75">
      <c r="A52" s="133"/>
      <c r="B52" s="132"/>
      <c r="E52" s="112"/>
      <c r="F52" s="112"/>
      <c r="G52" s="112"/>
      <c r="H52" s="112"/>
      <c r="I52" s="112"/>
      <c r="J52" s="112"/>
      <c r="K52" s="112"/>
    </row>
    <row r="53" spans="1:11" ht="12.75">
      <c r="A53" s="133"/>
      <c r="B53" s="132"/>
      <c r="E53" s="112"/>
      <c r="F53" s="112"/>
      <c r="G53" s="112"/>
      <c r="H53" s="112"/>
      <c r="I53" s="112"/>
      <c r="J53" s="112"/>
      <c r="K53" s="112"/>
    </row>
    <row r="54" spans="1:11" ht="12.75">
      <c r="A54" s="133"/>
      <c r="B54" s="132"/>
      <c r="E54" s="112"/>
      <c r="F54" s="112"/>
      <c r="G54" s="112"/>
      <c r="H54" s="112"/>
      <c r="I54" s="112"/>
      <c r="J54" s="112"/>
      <c r="K54" s="112"/>
    </row>
    <row r="55" spans="1:11" ht="12.75">
      <c r="A55" s="133"/>
      <c r="B55" s="132"/>
      <c r="E55" s="112"/>
      <c r="F55" s="112"/>
      <c r="G55" s="112"/>
      <c r="H55" s="112"/>
      <c r="I55" s="112"/>
      <c r="J55" s="112"/>
      <c r="K55" s="112"/>
    </row>
    <row r="56" spans="1:11" ht="12.75">
      <c r="A56" s="133"/>
      <c r="B56" s="132"/>
      <c r="E56" s="112"/>
      <c r="F56" s="112"/>
      <c r="G56" s="112"/>
      <c r="H56" s="112"/>
      <c r="I56" s="112"/>
      <c r="J56" s="112"/>
      <c r="K56" s="112"/>
    </row>
    <row r="57" spans="1:11" ht="12.75">
      <c r="A57" s="133"/>
      <c r="B57" s="132"/>
      <c r="E57" s="112"/>
      <c r="F57" s="112"/>
      <c r="G57" s="112"/>
      <c r="H57" s="112"/>
      <c r="I57" s="112"/>
      <c r="J57" s="112"/>
      <c r="K57" s="112"/>
    </row>
    <row r="58" spans="1:11" ht="12.75">
      <c r="A58" s="133"/>
      <c r="B58" s="132"/>
      <c r="E58" s="112"/>
      <c r="F58" s="112"/>
      <c r="G58" s="112"/>
      <c r="H58" s="112"/>
      <c r="I58" s="112"/>
      <c r="J58" s="112"/>
      <c r="K58" s="112"/>
    </row>
    <row r="59" spans="1:11" ht="12.75">
      <c r="A59" s="133"/>
      <c r="B59" s="132"/>
      <c r="E59" s="112"/>
      <c r="F59" s="112"/>
      <c r="G59" s="112"/>
      <c r="H59" s="112"/>
      <c r="I59" s="112"/>
      <c r="J59" s="112"/>
      <c r="K59" s="112"/>
    </row>
    <row r="60" ht="12.75">
      <c r="A60" s="133"/>
    </row>
    <row r="61" ht="12.75">
      <c r="A61" s="133"/>
    </row>
    <row r="62" ht="12.75">
      <c r="A62" s="133"/>
    </row>
    <row r="63" ht="12.75">
      <c r="A63" s="133"/>
    </row>
    <row r="64" ht="12.75">
      <c r="A64" s="133"/>
    </row>
    <row r="65" ht="12.75">
      <c r="A65" s="133"/>
    </row>
    <row r="66" ht="12.75">
      <c r="A66" s="133"/>
    </row>
    <row r="67" ht="12.75">
      <c r="A67" s="133"/>
    </row>
    <row r="68" ht="12.75">
      <c r="A68" s="133"/>
    </row>
    <row r="69" ht="12.75">
      <c r="A69" s="133"/>
    </row>
    <row r="70" ht="12.75">
      <c r="A70" s="133"/>
    </row>
    <row r="71" ht="12.75">
      <c r="A71" s="133"/>
    </row>
    <row r="72" ht="12.75">
      <c r="A72" s="133"/>
    </row>
    <row r="73" ht="12.75">
      <c r="A73" s="133"/>
    </row>
    <row r="74" ht="12.75">
      <c r="A74" s="133"/>
    </row>
    <row r="75" ht="12.75">
      <c r="A75" s="133"/>
    </row>
    <row r="76" ht="12.75">
      <c r="A76" s="133"/>
    </row>
    <row r="77" ht="12.75">
      <c r="A77" s="133"/>
    </row>
    <row r="78" ht="12.75">
      <c r="A78" s="133"/>
    </row>
    <row r="79" ht="12.75">
      <c r="A79" s="133"/>
    </row>
    <row r="80" ht="12.75">
      <c r="A80" s="133"/>
    </row>
    <row r="81" ht="12.75">
      <c r="A81" s="133"/>
    </row>
    <row r="82" ht="12.75">
      <c r="A82" s="133"/>
    </row>
    <row r="83" ht="12.75">
      <c r="A83" s="133"/>
    </row>
    <row r="84" ht="12.75">
      <c r="A84" s="133"/>
    </row>
    <row r="85" ht="12.75">
      <c r="A85" s="133"/>
    </row>
    <row r="86" ht="12.75">
      <c r="A86" s="133"/>
    </row>
    <row r="87" ht="12.75">
      <c r="A87" s="133"/>
    </row>
    <row r="88" ht="12.75">
      <c r="A88" s="133"/>
    </row>
    <row r="89" ht="12.75">
      <c r="A89" s="133"/>
    </row>
    <row r="90" ht="12.75">
      <c r="A90" s="133"/>
    </row>
    <row r="91" ht="12.75">
      <c r="A91" s="133"/>
    </row>
    <row r="92" ht="12.75">
      <c r="A92" s="133"/>
    </row>
    <row r="93" ht="12.75">
      <c r="A93" s="133"/>
    </row>
    <row r="94" ht="12.75">
      <c r="A94" s="133"/>
    </row>
    <row r="95" ht="12.75">
      <c r="A95" s="133"/>
    </row>
    <row r="96" ht="12.75">
      <c r="A96" s="133"/>
    </row>
    <row r="97" ht="12.75">
      <c r="A97" s="133"/>
    </row>
    <row r="98" ht="12.75">
      <c r="A98" s="133"/>
    </row>
    <row r="99" ht="12.75">
      <c r="A99" s="133"/>
    </row>
    <row r="100" ht="12.75">
      <c r="A100" s="133"/>
    </row>
    <row r="101" ht="12.75">
      <c r="A101" s="133"/>
    </row>
    <row r="102" ht="12.75">
      <c r="A102" s="133"/>
    </row>
  </sheetData>
  <sheetProtection/>
  <mergeCells count="30">
    <mergeCell ref="A28:A29"/>
    <mergeCell ref="B28:C28"/>
    <mergeCell ref="A30:C30"/>
    <mergeCell ref="A36:K36"/>
    <mergeCell ref="A23:A25"/>
    <mergeCell ref="B23:C23"/>
    <mergeCell ref="A26:A27"/>
    <mergeCell ref="B26:C26"/>
    <mergeCell ref="A14:A15"/>
    <mergeCell ref="B14:C14"/>
    <mergeCell ref="A16:A19"/>
    <mergeCell ref="B16:C16"/>
    <mergeCell ref="A20:A22"/>
    <mergeCell ref="B20:C20"/>
    <mergeCell ref="I4:I5"/>
    <mergeCell ref="J4:J5"/>
    <mergeCell ref="B6:C6"/>
    <mergeCell ref="A12:A13"/>
    <mergeCell ref="B12:C12"/>
    <mergeCell ref="A6:A11"/>
    <mergeCell ref="A2:K2"/>
    <mergeCell ref="A3:A5"/>
    <mergeCell ref="B3:B5"/>
    <mergeCell ref="C3:C5"/>
    <mergeCell ref="D3:D5"/>
    <mergeCell ref="E3:E5"/>
    <mergeCell ref="F3:J3"/>
    <mergeCell ref="K3:K5"/>
    <mergeCell ref="F4:F5"/>
    <mergeCell ref="G4:H4"/>
  </mergeCells>
  <printOptions horizontalCentered="1"/>
  <pageMargins left="0.7874015748031497" right="0" top="0.984251968503937" bottom="0.984251968503937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40"/>
  <sheetViews>
    <sheetView view="pageBreakPreview" zoomScaleNormal="75" zoomScaleSheetLayoutView="100" zoomScalePageLayoutView="0" workbookViewId="0" topLeftCell="A1">
      <selection activeCell="E1" sqref="E1:G1"/>
    </sheetView>
  </sheetViews>
  <sheetFormatPr defaultColWidth="9.140625" defaultRowHeight="15"/>
  <cols>
    <col min="1" max="1" width="8.140625" style="120" customWidth="1"/>
    <col min="2" max="2" width="10.421875" style="120" customWidth="1"/>
    <col min="3" max="3" width="9.421875" style="121" customWidth="1"/>
    <col min="4" max="4" width="36.57421875" style="89" customWidth="1"/>
    <col min="5" max="5" width="12.140625" style="89" bestFit="1" customWidth="1"/>
    <col min="6" max="6" width="15.7109375" style="89" customWidth="1"/>
    <col min="7" max="7" width="14.8515625" style="89" customWidth="1"/>
    <col min="8" max="16384" width="9.140625" style="89" customWidth="1"/>
  </cols>
  <sheetData>
    <row r="1" spans="1:7" ht="66.75" customHeight="1">
      <c r="A1" s="102"/>
      <c r="B1" s="102"/>
      <c r="C1" s="164"/>
      <c r="D1" s="134"/>
      <c r="E1" s="562" t="s">
        <v>489</v>
      </c>
      <c r="F1" s="562"/>
      <c r="G1" s="562"/>
    </row>
    <row r="2" spans="1:7" ht="90.75" customHeight="1">
      <c r="A2" s="515" t="s">
        <v>270</v>
      </c>
      <c r="B2" s="515"/>
      <c r="C2" s="515"/>
      <c r="D2" s="515"/>
      <c r="E2" s="515"/>
      <c r="F2" s="515"/>
      <c r="G2" s="515"/>
    </row>
    <row r="3" spans="1:7" ht="35.25" customHeight="1">
      <c r="A3" s="468" t="s">
        <v>6</v>
      </c>
      <c r="B3" s="468" t="s">
        <v>39</v>
      </c>
      <c r="C3" s="468" t="s">
        <v>236</v>
      </c>
      <c r="D3" s="468" t="s">
        <v>214</v>
      </c>
      <c r="E3" s="514" t="s">
        <v>271</v>
      </c>
      <c r="F3" s="532" t="s">
        <v>272</v>
      </c>
      <c r="G3" s="532"/>
    </row>
    <row r="4" spans="1:7" ht="28.5" customHeight="1">
      <c r="A4" s="468"/>
      <c r="B4" s="468"/>
      <c r="C4" s="468"/>
      <c r="D4" s="468"/>
      <c r="E4" s="468"/>
      <c r="F4" s="123" t="s">
        <v>273</v>
      </c>
      <c r="G4" s="123" t="s">
        <v>274</v>
      </c>
    </row>
    <row r="5" spans="1:7" ht="31.5" customHeight="1">
      <c r="A5" s="565" t="s">
        <v>7</v>
      </c>
      <c r="B5" s="520" t="s">
        <v>8</v>
      </c>
      <c r="C5" s="520"/>
      <c r="D5" s="520"/>
      <c r="E5" s="78">
        <f>SUM(E6)</f>
        <v>28421</v>
      </c>
      <c r="F5" s="78">
        <f>SUM(F6)</f>
        <v>27000</v>
      </c>
      <c r="G5" s="78">
        <f>SUM(G6)</f>
        <v>1421</v>
      </c>
    </row>
    <row r="6" spans="1:7" ht="29.25" customHeight="1">
      <c r="A6" s="566"/>
      <c r="B6" s="567" t="s">
        <v>11</v>
      </c>
      <c r="C6" s="563" t="s">
        <v>12</v>
      </c>
      <c r="D6" s="563"/>
      <c r="E6" s="82">
        <f>SUM(E7:E7)</f>
        <v>28421</v>
      </c>
      <c r="F6" s="82">
        <f>SUM(F7:F7)</f>
        <v>27000</v>
      </c>
      <c r="G6" s="82">
        <f>SUM(G7:G7)</f>
        <v>1421</v>
      </c>
    </row>
    <row r="7" spans="1:7" ht="27.75" customHeight="1">
      <c r="A7" s="566"/>
      <c r="B7" s="568"/>
      <c r="C7" s="115">
        <v>2350</v>
      </c>
      <c r="D7" s="135"/>
      <c r="E7" s="38">
        <f>F7+G7</f>
        <v>28421</v>
      </c>
      <c r="F7" s="38">
        <v>27000</v>
      </c>
      <c r="G7" s="26">
        <v>1421</v>
      </c>
    </row>
    <row r="8" spans="1:7" ht="33.75" customHeight="1">
      <c r="A8" s="569" t="s">
        <v>82</v>
      </c>
      <c r="B8" s="520" t="s">
        <v>25</v>
      </c>
      <c r="C8" s="520"/>
      <c r="D8" s="520"/>
      <c r="E8" s="78">
        <f aca="true" t="shared" si="0" ref="E8:G9">SUM(E9)</f>
        <v>89474</v>
      </c>
      <c r="F8" s="78">
        <f t="shared" si="0"/>
        <v>85000</v>
      </c>
      <c r="G8" s="78">
        <f t="shared" si="0"/>
        <v>4474</v>
      </c>
    </row>
    <row r="9" spans="1:7" ht="25.5" customHeight="1">
      <c r="A9" s="569"/>
      <c r="B9" s="570" t="s">
        <v>90</v>
      </c>
      <c r="C9" s="563" t="s">
        <v>27</v>
      </c>
      <c r="D9" s="563"/>
      <c r="E9" s="82">
        <f t="shared" si="0"/>
        <v>89474</v>
      </c>
      <c r="F9" s="82">
        <f t="shared" si="0"/>
        <v>85000</v>
      </c>
      <c r="G9" s="82">
        <f t="shared" si="0"/>
        <v>4474</v>
      </c>
    </row>
    <row r="10" spans="1:7" ht="29.25" customHeight="1">
      <c r="A10" s="569"/>
      <c r="B10" s="570"/>
      <c r="C10" s="115">
        <v>2350</v>
      </c>
      <c r="D10" s="135"/>
      <c r="E10" s="38">
        <f>F10+G10</f>
        <v>89474</v>
      </c>
      <c r="F10" s="38">
        <v>85000</v>
      </c>
      <c r="G10" s="26">
        <v>4474</v>
      </c>
    </row>
    <row r="11" spans="1:7" ht="30" customHeight="1">
      <c r="A11" s="505" t="s">
        <v>136</v>
      </c>
      <c r="B11" s="505"/>
      <c r="C11" s="505"/>
      <c r="D11" s="505"/>
      <c r="E11" s="77">
        <f>E8+E5</f>
        <v>117895</v>
      </c>
      <c r="F11" s="77">
        <f>F8+F5</f>
        <v>112000</v>
      </c>
      <c r="G11" s="77">
        <f>G8+G5</f>
        <v>5895</v>
      </c>
    </row>
    <row r="12" spans="1:7" ht="15.75">
      <c r="A12" s="136"/>
      <c r="B12" s="136"/>
      <c r="C12" s="137"/>
      <c r="D12" s="138"/>
      <c r="E12" s="139"/>
      <c r="F12" s="140"/>
      <c r="G12" s="138"/>
    </row>
    <row r="13" spans="1:7" ht="15.75">
      <c r="A13" s="136"/>
      <c r="B13" s="136"/>
      <c r="C13" s="137"/>
      <c r="D13" s="138"/>
      <c r="E13" s="139"/>
      <c r="F13" s="140"/>
      <c r="G13" s="138"/>
    </row>
    <row r="14" spans="1:6" ht="15.75">
      <c r="A14" s="141"/>
      <c r="B14" s="141"/>
      <c r="C14" s="132"/>
      <c r="F14" s="112"/>
    </row>
    <row r="15" spans="1:6" ht="15.75">
      <c r="A15" s="141"/>
      <c r="B15" s="141"/>
      <c r="C15" s="132"/>
      <c r="F15" s="112"/>
    </row>
    <row r="16" spans="1:6" ht="15.75">
      <c r="A16" s="141"/>
      <c r="B16" s="141"/>
      <c r="C16" s="132"/>
      <c r="F16" s="112"/>
    </row>
    <row r="17" spans="1:6" ht="15.75">
      <c r="A17" s="564"/>
      <c r="B17" s="564"/>
      <c r="C17" s="564"/>
      <c r="D17" s="564"/>
      <c r="E17" s="564"/>
      <c r="F17" s="564"/>
    </row>
    <row r="18" spans="1:6" ht="15.75">
      <c r="A18" s="141"/>
      <c r="B18" s="141"/>
      <c r="C18" s="132"/>
      <c r="F18" s="112"/>
    </row>
    <row r="19" spans="1:6" ht="15.75">
      <c r="A19" s="141"/>
      <c r="B19" s="141"/>
      <c r="C19" s="132"/>
      <c r="F19" s="112"/>
    </row>
    <row r="20" spans="1:6" ht="15.75">
      <c r="A20" s="141"/>
      <c r="B20" s="141"/>
      <c r="C20" s="132"/>
      <c r="F20" s="112"/>
    </row>
    <row r="21" spans="1:6" ht="15.75">
      <c r="A21" s="141"/>
      <c r="B21" s="141"/>
      <c r="C21" s="132"/>
      <c r="F21" s="112"/>
    </row>
    <row r="22" spans="1:6" ht="15.75">
      <c r="A22" s="141"/>
      <c r="B22" s="141"/>
      <c r="C22" s="132"/>
      <c r="F22" s="112"/>
    </row>
    <row r="23" spans="1:6" ht="15.75">
      <c r="A23" s="141"/>
      <c r="B23" s="141"/>
      <c r="C23" s="132"/>
      <c r="F23" s="112"/>
    </row>
    <row r="24" spans="1:6" ht="15.75">
      <c r="A24" s="141"/>
      <c r="B24" s="141"/>
      <c r="C24" s="132"/>
      <c r="F24" s="112"/>
    </row>
    <row r="25" spans="3:6" ht="15.75">
      <c r="C25" s="132"/>
      <c r="F25" s="112"/>
    </row>
    <row r="26" spans="3:6" ht="15.75">
      <c r="C26" s="132"/>
      <c r="F26" s="112"/>
    </row>
    <row r="27" spans="3:6" ht="15.75">
      <c r="C27" s="132"/>
      <c r="F27" s="112"/>
    </row>
    <row r="28" spans="3:6" ht="15.75">
      <c r="C28" s="132"/>
      <c r="F28" s="112"/>
    </row>
    <row r="29" spans="3:6" ht="15.75">
      <c r="C29" s="132"/>
      <c r="F29" s="112"/>
    </row>
    <row r="30" spans="3:6" ht="15.75">
      <c r="C30" s="132"/>
      <c r="F30" s="112"/>
    </row>
    <row r="31" spans="3:6" ht="15.75">
      <c r="C31" s="132"/>
      <c r="F31" s="112"/>
    </row>
    <row r="32" spans="3:6" ht="15.75">
      <c r="C32" s="132"/>
      <c r="F32" s="112"/>
    </row>
    <row r="33" spans="3:6" ht="15.75">
      <c r="C33" s="132"/>
      <c r="F33" s="112"/>
    </row>
    <row r="34" spans="3:6" ht="15.75">
      <c r="C34" s="132"/>
      <c r="F34" s="112"/>
    </row>
    <row r="35" spans="3:6" ht="15.75">
      <c r="C35" s="132"/>
      <c r="F35" s="112"/>
    </row>
    <row r="36" spans="3:6" ht="15.75">
      <c r="C36" s="132"/>
      <c r="F36" s="112"/>
    </row>
    <row r="37" spans="3:6" ht="15.75">
      <c r="C37" s="132"/>
      <c r="F37" s="112"/>
    </row>
    <row r="38" spans="3:6" ht="15.75">
      <c r="C38" s="132"/>
      <c r="F38" s="112"/>
    </row>
    <row r="39" spans="3:6" ht="15.75">
      <c r="C39" s="132"/>
      <c r="F39" s="112"/>
    </row>
    <row r="40" spans="3:6" ht="15.75">
      <c r="C40" s="132"/>
      <c r="F40" s="112"/>
    </row>
  </sheetData>
  <sheetProtection/>
  <mergeCells count="18">
    <mergeCell ref="C9:D9"/>
    <mergeCell ref="A11:D11"/>
    <mergeCell ref="A17:F17"/>
    <mergeCell ref="A5:A7"/>
    <mergeCell ref="B5:D5"/>
    <mergeCell ref="B6:B7"/>
    <mergeCell ref="C6:D6"/>
    <mergeCell ref="A8:A10"/>
    <mergeCell ref="B8:D8"/>
    <mergeCell ref="B9:B10"/>
    <mergeCell ref="E1:G1"/>
    <mergeCell ref="A2:G2"/>
    <mergeCell ref="A3:A4"/>
    <mergeCell ref="B3:B4"/>
    <mergeCell ref="C3:C4"/>
    <mergeCell ref="D3:D4"/>
    <mergeCell ref="E3:E4"/>
    <mergeCell ref="F3:G3"/>
  </mergeCells>
  <printOptions horizontalCentered="1"/>
  <pageMargins left="0.7874015748031497" right="0" top="0.984251968503937" bottom="0.984251968503937" header="0.5118110236220472" footer="0.5118110236220472"/>
  <pageSetup horizontalDpi="600" verticalDpi="600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H48"/>
  <sheetViews>
    <sheetView tabSelected="1" view="pageBreakPreview" zoomScaleSheetLayoutView="100" zoomScalePageLayoutView="0" workbookViewId="0" topLeftCell="A1">
      <selection activeCell="C1" sqref="C1:F1"/>
    </sheetView>
  </sheetViews>
  <sheetFormatPr defaultColWidth="9.140625" defaultRowHeight="15"/>
  <cols>
    <col min="1" max="1" width="4.57421875" style="144" customWidth="1"/>
    <col min="2" max="2" width="45.57421875" style="144" customWidth="1"/>
    <col min="3" max="3" width="9.28125" style="144" customWidth="1"/>
    <col min="4" max="4" width="10.8515625" style="144" customWidth="1"/>
    <col min="5" max="6" width="13.28125" style="144" customWidth="1"/>
    <col min="7" max="16384" width="9.140625" style="144" customWidth="1"/>
  </cols>
  <sheetData>
    <row r="1" spans="1:6" ht="81.75" customHeight="1">
      <c r="A1" s="142"/>
      <c r="B1" s="143"/>
      <c r="C1" s="574" t="s">
        <v>490</v>
      </c>
      <c r="D1" s="575"/>
      <c r="E1" s="575"/>
      <c r="F1" s="575"/>
    </row>
    <row r="2" spans="1:6" ht="46.5" customHeight="1">
      <c r="A2" s="576" t="s">
        <v>461</v>
      </c>
      <c r="B2" s="576"/>
      <c r="C2" s="576"/>
      <c r="D2" s="576"/>
      <c r="E2" s="576"/>
      <c r="F2" s="576"/>
    </row>
    <row r="3" spans="1:6" ht="15">
      <c r="A3" s="145"/>
      <c r="B3" s="146"/>
      <c r="C3" s="146"/>
      <c r="D3" s="146"/>
      <c r="E3" s="145"/>
      <c r="F3" s="147" t="s">
        <v>5</v>
      </c>
    </row>
    <row r="4" spans="1:6" ht="28.5" customHeight="1">
      <c r="A4" s="148" t="s">
        <v>139</v>
      </c>
      <c r="B4" s="149" t="s">
        <v>275</v>
      </c>
      <c r="C4" s="149" t="s">
        <v>6</v>
      </c>
      <c r="D4" s="149" t="s">
        <v>39</v>
      </c>
      <c r="E4" s="148" t="s">
        <v>276</v>
      </c>
      <c r="F4" s="148" t="s">
        <v>277</v>
      </c>
    </row>
    <row r="5" spans="1:6" ht="12" customHeight="1">
      <c r="A5" s="150" t="s">
        <v>4</v>
      </c>
      <c r="B5" s="151" t="s">
        <v>3</v>
      </c>
      <c r="C5" s="151" t="s">
        <v>278</v>
      </c>
      <c r="D5" s="151" t="s">
        <v>2</v>
      </c>
      <c r="E5" s="152" t="s">
        <v>1</v>
      </c>
      <c r="F5" s="152" t="s">
        <v>0</v>
      </c>
    </row>
    <row r="6" spans="1:6" ht="30" customHeight="1">
      <c r="A6" s="153">
        <v>1</v>
      </c>
      <c r="B6" s="154" t="s">
        <v>279</v>
      </c>
      <c r="C6" s="155">
        <v>801</v>
      </c>
      <c r="D6" s="155">
        <v>80102</v>
      </c>
      <c r="E6" s="156">
        <v>1510</v>
      </c>
      <c r="F6" s="156">
        <v>1510</v>
      </c>
    </row>
    <row r="7" spans="1:6" ht="15.75" customHeight="1">
      <c r="A7" s="153">
        <v>2</v>
      </c>
      <c r="B7" s="154" t="s">
        <v>280</v>
      </c>
      <c r="C7" s="155">
        <v>801</v>
      </c>
      <c r="D7" s="155">
        <v>80102</v>
      </c>
      <c r="E7" s="156">
        <v>50</v>
      </c>
      <c r="F7" s="156">
        <v>50</v>
      </c>
    </row>
    <row r="8" spans="1:6" ht="15.75" customHeight="1">
      <c r="A8" s="153">
        <v>3</v>
      </c>
      <c r="B8" s="158" t="s">
        <v>281</v>
      </c>
      <c r="C8" s="155">
        <v>801</v>
      </c>
      <c r="D8" s="155">
        <v>80130</v>
      </c>
      <c r="E8" s="156">
        <v>40000</v>
      </c>
      <c r="F8" s="156">
        <v>40000</v>
      </c>
    </row>
    <row r="9" spans="1:6" ht="15.75" customHeight="1">
      <c r="A9" s="153">
        <v>4</v>
      </c>
      <c r="B9" s="158" t="s">
        <v>282</v>
      </c>
      <c r="C9" s="157">
        <v>801</v>
      </c>
      <c r="D9" s="157">
        <v>80130</v>
      </c>
      <c r="E9" s="156">
        <v>14745</v>
      </c>
      <c r="F9" s="156">
        <v>14745</v>
      </c>
    </row>
    <row r="10" spans="1:6" ht="15.75" customHeight="1">
      <c r="A10" s="153">
        <v>5</v>
      </c>
      <c r="B10" s="158" t="s">
        <v>283</v>
      </c>
      <c r="C10" s="157">
        <v>801</v>
      </c>
      <c r="D10" s="157">
        <v>80130</v>
      </c>
      <c r="E10" s="156">
        <v>3000</v>
      </c>
      <c r="F10" s="156">
        <v>3000</v>
      </c>
    </row>
    <row r="11" spans="1:6" ht="15.75" customHeight="1">
      <c r="A11" s="153">
        <v>6</v>
      </c>
      <c r="B11" s="154" t="s">
        <v>284</v>
      </c>
      <c r="C11" s="157">
        <v>801</v>
      </c>
      <c r="D11" s="157">
        <v>80130</v>
      </c>
      <c r="E11" s="156">
        <v>5500</v>
      </c>
      <c r="F11" s="156">
        <v>5500</v>
      </c>
    </row>
    <row r="12" spans="1:6" ht="15.75" customHeight="1">
      <c r="A12" s="153">
        <v>7</v>
      </c>
      <c r="B12" s="154" t="s">
        <v>285</v>
      </c>
      <c r="C12" s="157">
        <v>801</v>
      </c>
      <c r="D12" s="157">
        <v>80130</v>
      </c>
      <c r="E12" s="156">
        <v>38500</v>
      </c>
      <c r="F12" s="156">
        <v>38500</v>
      </c>
    </row>
    <row r="13" spans="1:6" ht="15.75" customHeight="1">
      <c r="A13" s="153">
        <v>8</v>
      </c>
      <c r="B13" s="158" t="s">
        <v>286</v>
      </c>
      <c r="C13" s="157">
        <v>801</v>
      </c>
      <c r="D13" s="157">
        <v>80130</v>
      </c>
      <c r="E13" s="156">
        <v>25610</v>
      </c>
      <c r="F13" s="156">
        <v>25610</v>
      </c>
    </row>
    <row r="14" spans="1:6" ht="15.75" customHeight="1">
      <c r="A14" s="577">
        <v>9</v>
      </c>
      <c r="B14" s="578" t="s">
        <v>287</v>
      </c>
      <c r="C14" s="157">
        <v>801</v>
      </c>
      <c r="D14" s="157">
        <v>80130</v>
      </c>
      <c r="E14" s="156">
        <v>392629</v>
      </c>
      <c r="F14" s="156">
        <v>392629</v>
      </c>
    </row>
    <row r="15" spans="1:6" ht="15.75" customHeight="1">
      <c r="A15" s="577"/>
      <c r="B15" s="578"/>
      <c r="C15" s="157">
        <v>854</v>
      </c>
      <c r="D15" s="157">
        <v>85410</v>
      </c>
      <c r="E15" s="156">
        <v>168020</v>
      </c>
      <c r="F15" s="156">
        <v>168020</v>
      </c>
    </row>
    <row r="16" spans="1:6" ht="31.5" customHeight="1">
      <c r="A16" s="153">
        <v>10</v>
      </c>
      <c r="B16" s="154" t="s">
        <v>288</v>
      </c>
      <c r="C16" s="155">
        <v>801</v>
      </c>
      <c r="D16" s="155">
        <v>80131</v>
      </c>
      <c r="E16" s="156">
        <v>35000</v>
      </c>
      <c r="F16" s="156">
        <v>35000</v>
      </c>
    </row>
    <row r="17" spans="1:6" ht="15.75" customHeight="1">
      <c r="A17" s="153">
        <v>11</v>
      </c>
      <c r="B17" s="158" t="s">
        <v>289</v>
      </c>
      <c r="C17" s="157">
        <v>801</v>
      </c>
      <c r="D17" s="157">
        <v>80141</v>
      </c>
      <c r="E17" s="156">
        <v>92000</v>
      </c>
      <c r="F17" s="156">
        <v>92000</v>
      </c>
    </row>
    <row r="18" spans="1:6" ht="15.75" customHeight="1">
      <c r="A18" s="153">
        <v>12</v>
      </c>
      <c r="B18" s="154" t="s">
        <v>290</v>
      </c>
      <c r="C18" s="157">
        <v>801</v>
      </c>
      <c r="D18" s="157">
        <v>80141</v>
      </c>
      <c r="E18" s="156">
        <v>22000</v>
      </c>
      <c r="F18" s="156">
        <v>22000</v>
      </c>
    </row>
    <row r="19" spans="1:6" ht="15.75" customHeight="1">
      <c r="A19" s="153">
        <v>13</v>
      </c>
      <c r="B19" s="154" t="s">
        <v>291</v>
      </c>
      <c r="C19" s="157">
        <v>801</v>
      </c>
      <c r="D19" s="157">
        <v>80141</v>
      </c>
      <c r="E19" s="156">
        <v>15470</v>
      </c>
      <c r="F19" s="156">
        <v>15470</v>
      </c>
    </row>
    <row r="20" spans="1:6" ht="28.5" customHeight="1">
      <c r="A20" s="153">
        <v>14</v>
      </c>
      <c r="B20" s="154" t="s">
        <v>292</v>
      </c>
      <c r="C20" s="157">
        <v>801</v>
      </c>
      <c r="D20" s="157">
        <v>80141</v>
      </c>
      <c r="E20" s="156">
        <v>12000</v>
      </c>
      <c r="F20" s="156">
        <v>12000</v>
      </c>
    </row>
    <row r="21" spans="1:6" ht="15.75" customHeight="1">
      <c r="A21" s="153">
        <v>15</v>
      </c>
      <c r="B21" s="158" t="s">
        <v>293</v>
      </c>
      <c r="C21" s="157">
        <v>801</v>
      </c>
      <c r="D21" s="157">
        <v>80141</v>
      </c>
      <c r="E21" s="156">
        <v>23910</v>
      </c>
      <c r="F21" s="156">
        <v>23910</v>
      </c>
    </row>
    <row r="22" spans="1:6" ht="31.5" customHeight="1">
      <c r="A22" s="153">
        <v>16</v>
      </c>
      <c r="B22" s="154" t="s">
        <v>294</v>
      </c>
      <c r="C22" s="155">
        <v>801</v>
      </c>
      <c r="D22" s="155">
        <v>80141</v>
      </c>
      <c r="E22" s="156">
        <v>75000</v>
      </c>
      <c r="F22" s="156">
        <v>75000</v>
      </c>
    </row>
    <row r="23" spans="1:6" ht="31.5" customHeight="1">
      <c r="A23" s="153">
        <v>17</v>
      </c>
      <c r="B23" s="154" t="s">
        <v>295</v>
      </c>
      <c r="C23" s="155">
        <v>801</v>
      </c>
      <c r="D23" s="155">
        <v>80141</v>
      </c>
      <c r="E23" s="156">
        <v>139200</v>
      </c>
      <c r="F23" s="156">
        <v>139200</v>
      </c>
    </row>
    <row r="24" spans="1:6" ht="25.5">
      <c r="A24" s="153">
        <v>18</v>
      </c>
      <c r="B24" s="154" t="s">
        <v>296</v>
      </c>
      <c r="C24" s="155">
        <v>801</v>
      </c>
      <c r="D24" s="155">
        <v>80141</v>
      </c>
      <c r="E24" s="156">
        <v>13650</v>
      </c>
      <c r="F24" s="156">
        <v>13650</v>
      </c>
    </row>
    <row r="25" spans="1:6" ht="15.75" customHeight="1">
      <c r="A25" s="153">
        <v>19</v>
      </c>
      <c r="B25" s="154" t="s">
        <v>297</v>
      </c>
      <c r="C25" s="155">
        <v>801</v>
      </c>
      <c r="D25" s="155">
        <v>80141</v>
      </c>
      <c r="E25" s="156">
        <v>3958</v>
      </c>
      <c r="F25" s="156">
        <v>3958</v>
      </c>
    </row>
    <row r="26" spans="1:6" ht="31.5" customHeight="1">
      <c r="A26" s="153">
        <v>20</v>
      </c>
      <c r="B26" s="154" t="s">
        <v>298</v>
      </c>
      <c r="C26" s="155">
        <v>801</v>
      </c>
      <c r="D26" s="155">
        <v>80141</v>
      </c>
      <c r="E26" s="156">
        <v>6000</v>
      </c>
      <c r="F26" s="156">
        <v>6000</v>
      </c>
    </row>
    <row r="27" spans="1:6" ht="31.5" customHeight="1">
      <c r="A27" s="153">
        <v>21</v>
      </c>
      <c r="B27" s="154" t="s">
        <v>299</v>
      </c>
      <c r="C27" s="155">
        <v>801</v>
      </c>
      <c r="D27" s="155">
        <v>80146</v>
      </c>
      <c r="E27" s="156">
        <v>3000000</v>
      </c>
      <c r="F27" s="156">
        <v>3000000</v>
      </c>
    </row>
    <row r="28" spans="1:6" ht="31.5" customHeight="1">
      <c r="A28" s="153">
        <v>22</v>
      </c>
      <c r="B28" s="154" t="s">
        <v>300</v>
      </c>
      <c r="C28" s="157">
        <v>801</v>
      </c>
      <c r="D28" s="157">
        <v>80147</v>
      </c>
      <c r="E28" s="156">
        <v>65000</v>
      </c>
      <c r="F28" s="156">
        <v>65000</v>
      </c>
    </row>
    <row r="29" spans="1:6" ht="15.75" customHeight="1">
      <c r="A29" s="153">
        <v>23</v>
      </c>
      <c r="B29" s="158" t="s">
        <v>301</v>
      </c>
      <c r="C29" s="157">
        <v>801</v>
      </c>
      <c r="D29" s="157">
        <v>80147</v>
      </c>
      <c r="E29" s="156">
        <v>35200</v>
      </c>
      <c r="F29" s="156">
        <v>35200</v>
      </c>
    </row>
    <row r="30" spans="1:6" ht="15.75" customHeight="1">
      <c r="A30" s="153">
        <v>24</v>
      </c>
      <c r="B30" s="158" t="s">
        <v>302</v>
      </c>
      <c r="C30" s="157">
        <v>801</v>
      </c>
      <c r="D30" s="157">
        <v>80147</v>
      </c>
      <c r="E30" s="156">
        <v>155000</v>
      </c>
      <c r="F30" s="156">
        <v>155000</v>
      </c>
    </row>
    <row r="31" spans="1:8" ht="15.75" customHeight="1">
      <c r="A31" s="153">
        <v>25</v>
      </c>
      <c r="B31" s="158" t="s">
        <v>303</v>
      </c>
      <c r="C31" s="157">
        <v>801</v>
      </c>
      <c r="D31" s="157">
        <v>80147</v>
      </c>
      <c r="E31" s="156">
        <v>81300</v>
      </c>
      <c r="F31" s="156">
        <v>81300</v>
      </c>
      <c r="G31" s="159"/>
      <c r="H31" s="159"/>
    </row>
    <row r="32" spans="1:8" ht="27.75" customHeight="1">
      <c r="A32" s="571" t="s">
        <v>136</v>
      </c>
      <c r="B32" s="572"/>
      <c r="C32" s="572"/>
      <c r="D32" s="573"/>
      <c r="E32" s="160">
        <f>SUM(E6:E31)</f>
        <v>4464252</v>
      </c>
      <c r="F32" s="160">
        <f>SUM(F6:F31)</f>
        <v>4464252</v>
      </c>
      <c r="H32" s="159"/>
    </row>
    <row r="36" ht="15">
      <c r="E36" s="159"/>
    </row>
    <row r="39" ht="15">
      <c r="E39" s="159"/>
    </row>
    <row r="48" ht="15">
      <c r="E48" s="159"/>
    </row>
  </sheetData>
  <sheetProtection/>
  <mergeCells count="5">
    <mergeCell ref="A32:D32"/>
    <mergeCell ref="C1:F1"/>
    <mergeCell ref="A2:F2"/>
    <mergeCell ref="A14:A15"/>
    <mergeCell ref="B14:B15"/>
  </mergeCells>
  <printOptions/>
  <pageMargins left="0.7086614173228347" right="0.4724409448818898" top="0.7480314960629921" bottom="0.5118110236220472" header="0.31496062992125984" footer="0.31496062992125984"/>
  <pageSetup horizontalDpi="600" verticalDpi="600" orientation="portrait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5" sqref="J5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5" sqref="J5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5" sqref="J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99"/>
  <sheetViews>
    <sheetView view="pageBreakPreview" zoomScale="110" zoomScaleSheetLayoutView="110" zoomScalePageLayoutView="0" workbookViewId="0" topLeftCell="F1">
      <pane ySplit="7" topLeftCell="A8" activePane="bottomLeft" state="frozen"/>
      <selection pane="topLeft" activeCell="J5" sqref="J5"/>
      <selection pane="bottomLeft" activeCell="M1" sqref="M1:Q1"/>
    </sheetView>
  </sheetViews>
  <sheetFormatPr defaultColWidth="9.140625" defaultRowHeight="15"/>
  <cols>
    <col min="1" max="1" width="4.28125" style="67" bestFit="1" customWidth="1"/>
    <col min="2" max="2" width="6.8515625" style="67" bestFit="1" customWidth="1"/>
    <col min="3" max="3" width="13.421875" style="1" customWidth="1"/>
    <col min="4" max="4" width="11.140625" style="1" bestFit="1" customWidth="1"/>
    <col min="5" max="5" width="11.140625" style="1" customWidth="1"/>
    <col min="6" max="6" width="11.57421875" style="1" customWidth="1"/>
    <col min="7" max="7" width="11.140625" style="1" bestFit="1" customWidth="1"/>
    <col min="8" max="8" width="11.00390625" style="1" customWidth="1"/>
    <col min="9" max="9" width="10.421875" style="1" customWidth="1"/>
    <col min="10" max="10" width="11.28125" style="1" customWidth="1"/>
    <col min="11" max="11" width="9.140625" style="1" bestFit="1" customWidth="1"/>
    <col min="12" max="12" width="10.28125" style="1" customWidth="1"/>
    <col min="13" max="13" width="12.57421875" style="1" bestFit="1" customWidth="1"/>
    <col min="14" max="14" width="11.28125" style="1" bestFit="1" customWidth="1"/>
    <col min="15" max="16" width="12.57421875" style="1" bestFit="1" customWidth="1"/>
    <col min="17" max="17" width="10.140625" style="1" bestFit="1" customWidth="1"/>
    <col min="18" max="16384" width="9.140625" style="1" customWidth="1"/>
  </cols>
  <sheetData>
    <row r="1" spans="1:17" ht="65.25" customHeight="1">
      <c r="A1" s="312"/>
      <c r="B1" s="312"/>
      <c r="C1" s="168"/>
      <c r="D1" s="3"/>
      <c r="E1" s="3"/>
      <c r="F1" s="3"/>
      <c r="G1" s="3"/>
      <c r="H1" s="3"/>
      <c r="I1" s="3"/>
      <c r="J1" s="3"/>
      <c r="K1" s="3"/>
      <c r="L1" s="3"/>
      <c r="M1" s="438" t="s">
        <v>480</v>
      </c>
      <c r="N1" s="439"/>
      <c r="O1" s="439"/>
      <c r="P1" s="439"/>
      <c r="Q1" s="439"/>
    </row>
    <row r="2" spans="1:17" ht="65.25" customHeight="1">
      <c r="A2" s="440" t="s">
        <v>38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</row>
    <row r="3" spans="1:17" ht="15.75">
      <c r="A3" s="441"/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2" t="s">
        <v>5</v>
      </c>
      <c r="Q3" s="442"/>
    </row>
    <row r="4" spans="1:17" ht="12.75">
      <c r="A4" s="437" t="s">
        <v>6</v>
      </c>
      <c r="B4" s="437" t="s">
        <v>39</v>
      </c>
      <c r="C4" s="461" t="s">
        <v>40</v>
      </c>
      <c r="D4" s="443" t="s">
        <v>41</v>
      </c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</row>
    <row r="5" spans="1:17" ht="12.75">
      <c r="A5" s="437"/>
      <c r="B5" s="437"/>
      <c r="C5" s="462"/>
      <c r="D5" s="445" t="s">
        <v>42</v>
      </c>
      <c r="E5" s="437" t="s">
        <v>43</v>
      </c>
      <c r="F5" s="437"/>
      <c r="G5" s="437"/>
      <c r="H5" s="437"/>
      <c r="I5" s="437"/>
      <c r="J5" s="437"/>
      <c r="K5" s="437"/>
      <c r="L5" s="437"/>
      <c r="M5" s="445" t="s">
        <v>44</v>
      </c>
      <c r="N5" s="437" t="s">
        <v>43</v>
      </c>
      <c r="O5" s="437"/>
      <c r="P5" s="437"/>
      <c r="Q5" s="437"/>
    </row>
    <row r="6" spans="1:17" ht="12.75">
      <c r="A6" s="437"/>
      <c r="B6" s="437"/>
      <c r="C6" s="462"/>
      <c r="D6" s="446"/>
      <c r="E6" s="443" t="s">
        <v>45</v>
      </c>
      <c r="F6" s="437" t="s">
        <v>46</v>
      </c>
      <c r="G6" s="437"/>
      <c r="H6" s="443" t="s">
        <v>47</v>
      </c>
      <c r="I6" s="443" t="s">
        <v>48</v>
      </c>
      <c r="J6" s="443" t="s">
        <v>49</v>
      </c>
      <c r="K6" s="443" t="s">
        <v>50</v>
      </c>
      <c r="L6" s="443" t="s">
        <v>51</v>
      </c>
      <c r="M6" s="446"/>
      <c r="N6" s="443" t="s">
        <v>52</v>
      </c>
      <c r="O6" s="4" t="s">
        <v>46</v>
      </c>
      <c r="P6" s="443" t="s">
        <v>53</v>
      </c>
      <c r="Q6" s="443" t="s">
        <v>54</v>
      </c>
    </row>
    <row r="7" spans="1:17" ht="70.5" customHeight="1">
      <c r="A7" s="437"/>
      <c r="B7" s="437"/>
      <c r="C7" s="462"/>
      <c r="D7" s="446"/>
      <c r="E7" s="437"/>
      <c r="F7" s="4" t="s">
        <v>55</v>
      </c>
      <c r="G7" s="4" t="s">
        <v>56</v>
      </c>
      <c r="H7" s="443"/>
      <c r="I7" s="443"/>
      <c r="J7" s="443"/>
      <c r="K7" s="443"/>
      <c r="L7" s="443"/>
      <c r="M7" s="446"/>
      <c r="N7" s="437"/>
      <c r="O7" s="4" t="s">
        <v>57</v>
      </c>
      <c r="P7" s="437"/>
      <c r="Q7" s="437"/>
    </row>
    <row r="8" spans="1:17" s="2" customFormat="1" ht="12.75">
      <c r="A8" s="5" t="s">
        <v>7</v>
      </c>
      <c r="B8" s="5"/>
      <c r="C8" s="6">
        <f>SUM(C9:C16)</f>
        <v>80249434</v>
      </c>
      <c r="D8" s="6">
        <f aca="true" t="shared" si="0" ref="D8:Q8">SUM(D9:D16)</f>
        <v>34867700</v>
      </c>
      <c r="E8" s="6">
        <f>SUM(E9:E16)</f>
        <v>29289700</v>
      </c>
      <c r="F8" s="6">
        <f>SUM(F9:F16)</f>
        <v>16145000</v>
      </c>
      <c r="G8" s="6">
        <f t="shared" si="0"/>
        <v>13144700</v>
      </c>
      <c r="H8" s="6">
        <f>SUM(H9:H16)</f>
        <v>350000</v>
      </c>
      <c r="I8" s="6">
        <f t="shared" si="0"/>
        <v>93000</v>
      </c>
      <c r="J8" s="6">
        <f t="shared" si="0"/>
        <v>5135000</v>
      </c>
      <c r="K8" s="6">
        <f t="shared" si="0"/>
        <v>0</v>
      </c>
      <c r="L8" s="6">
        <f t="shared" si="0"/>
        <v>0</v>
      </c>
      <c r="M8" s="6">
        <f t="shared" si="0"/>
        <v>45381734</v>
      </c>
      <c r="N8" s="6">
        <f t="shared" si="0"/>
        <v>45381734</v>
      </c>
      <c r="O8" s="6">
        <f t="shared" si="0"/>
        <v>43006734</v>
      </c>
      <c r="P8" s="6">
        <f t="shared" si="0"/>
        <v>0</v>
      </c>
      <c r="Q8" s="6">
        <f t="shared" si="0"/>
        <v>0</v>
      </c>
    </row>
    <row r="9" spans="1:17" s="172" customFormat="1" ht="12.75">
      <c r="A9" s="447"/>
      <c r="B9" s="170" t="s">
        <v>315</v>
      </c>
      <c r="C9" s="8">
        <f>SUM(D9,M9)</f>
        <v>9902000</v>
      </c>
      <c r="D9" s="8">
        <f>SUM(E9,L9,K9,J9,I9,H9)</f>
        <v>9642000</v>
      </c>
      <c r="E9" s="8">
        <f>SUM(F9:G9)</f>
        <v>9562000</v>
      </c>
      <c r="F9" s="171">
        <v>7562000</v>
      </c>
      <c r="G9" s="171">
        <v>2000000</v>
      </c>
      <c r="H9" s="171"/>
      <c r="I9" s="171">
        <v>80000</v>
      </c>
      <c r="J9" s="171"/>
      <c r="K9" s="171"/>
      <c r="L9" s="171"/>
      <c r="M9" s="8">
        <f aca="true" t="shared" si="1" ref="M9:M17">SUM(N9,P9,Q9)</f>
        <v>260000</v>
      </c>
      <c r="N9" s="171">
        <v>260000</v>
      </c>
      <c r="O9" s="171"/>
      <c r="P9" s="171"/>
      <c r="Q9" s="171"/>
    </row>
    <row r="10" spans="1:17" ht="12.75">
      <c r="A10" s="448"/>
      <c r="B10" s="7" t="s">
        <v>9</v>
      </c>
      <c r="C10" s="8">
        <f>SUM(D10,M10)</f>
        <v>20000</v>
      </c>
      <c r="D10" s="8">
        <f>SUM(E10,L10,K10,J10,I10,H10)</f>
        <v>20000</v>
      </c>
      <c r="E10" s="8">
        <f>SUM(F10:G10)</f>
        <v>20000</v>
      </c>
      <c r="F10" s="8"/>
      <c r="G10" s="8">
        <v>20000</v>
      </c>
      <c r="H10" s="8"/>
      <c r="I10" s="8"/>
      <c r="J10" s="8"/>
      <c r="K10" s="8"/>
      <c r="L10" s="8"/>
      <c r="M10" s="8">
        <f t="shared" si="1"/>
        <v>0</v>
      </c>
      <c r="N10" s="8"/>
      <c r="O10" s="8"/>
      <c r="P10" s="8"/>
      <c r="Q10" s="8"/>
    </row>
    <row r="11" spans="1:17" ht="12.75">
      <c r="A11" s="448"/>
      <c r="B11" s="7" t="s">
        <v>10</v>
      </c>
      <c r="C11" s="8">
        <f aca="true" t="shared" si="2" ref="C11:C17">SUM(D11,M11)</f>
        <v>10652700</v>
      </c>
      <c r="D11" s="8">
        <f aca="true" t="shared" si="3" ref="D11:D17">SUM(E11,L11,K11,J11,I11,H11)</f>
        <v>10391700</v>
      </c>
      <c r="E11" s="8">
        <f aca="true" t="shared" si="4" ref="E11:E17">SUM(F11:G11)</f>
        <v>10378700</v>
      </c>
      <c r="F11" s="8">
        <v>8583000</v>
      </c>
      <c r="G11" s="8">
        <v>1795700</v>
      </c>
      <c r="H11" s="8"/>
      <c r="I11" s="8">
        <v>13000</v>
      </c>
      <c r="J11" s="8"/>
      <c r="K11" s="8"/>
      <c r="L11" s="8"/>
      <c r="M11" s="8">
        <f t="shared" si="1"/>
        <v>261000</v>
      </c>
      <c r="N11" s="8">
        <v>261000</v>
      </c>
      <c r="O11" s="8">
        <v>220000</v>
      </c>
      <c r="P11" s="8"/>
      <c r="Q11" s="8"/>
    </row>
    <row r="12" spans="1:17" ht="12.75">
      <c r="A12" s="448"/>
      <c r="B12" s="7" t="s">
        <v>11</v>
      </c>
      <c r="C12" s="8">
        <f t="shared" si="2"/>
        <v>30269000</v>
      </c>
      <c r="D12" s="8">
        <f t="shared" si="3"/>
        <v>5219000</v>
      </c>
      <c r="E12" s="8">
        <f t="shared" si="4"/>
        <v>5219000</v>
      </c>
      <c r="F12" s="8"/>
      <c r="G12" s="8">
        <v>5219000</v>
      </c>
      <c r="H12" s="8"/>
      <c r="I12" s="8"/>
      <c r="J12" s="8"/>
      <c r="K12" s="8"/>
      <c r="L12" s="8"/>
      <c r="M12" s="8">
        <f t="shared" si="1"/>
        <v>25050000</v>
      </c>
      <c r="N12" s="8">
        <v>25050000</v>
      </c>
      <c r="O12" s="8">
        <f>23278851-202851</f>
        <v>23076000</v>
      </c>
      <c r="P12" s="8"/>
      <c r="Q12" s="8"/>
    </row>
    <row r="13" spans="1:17" ht="12.75">
      <c r="A13" s="448"/>
      <c r="B13" s="7" t="s">
        <v>58</v>
      </c>
      <c r="C13" s="8">
        <f t="shared" si="2"/>
        <v>350000</v>
      </c>
      <c r="D13" s="8">
        <f t="shared" si="3"/>
        <v>350000</v>
      </c>
      <c r="E13" s="8">
        <f t="shared" si="4"/>
        <v>0</v>
      </c>
      <c r="F13" s="8"/>
      <c r="G13" s="8"/>
      <c r="H13" s="8">
        <f>250000+100000</f>
        <v>350000</v>
      </c>
      <c r="I13" s="8"/>
      <c r="J13" s="8"/>
      <c r="K13" s="8"/>
      <c r="L13" s="8"/>
      <c r="M13" s="8">
        <f t="shared" si="1"/>
        <v>0</v>
      </c>
      <c r="N13" s="8"/>
      <c r="O13" s="8"/>
      <c r="P13" s="8"/>
      <c r="Q13" s="8"/>
    </row>
    <row r="14" spans="1:17" ht="12.75">
      <c r="A14" s="448"/>
      <c r="B14" s="7" t="s">
        <v>13</v>
      </c>
      <c r="C14" s="8">
        <f t="shared" si="2"/>
        <v>5166000</v>
      </c>
      <c r="D14" s="8">
        <f t="shared" si="3"/>
        <v>5135000</v>
      </c>
      <c r="E14" s="8">
        <f t="shared" si="4"/>
        <v>0</v>
      </c>
      <c r="F14" s="8"/>
      <c r="G14" s="8"/>
      <c r="H14" s="8"/>
      <c r="I14" s="8"/>
      <c r="J14" s="8">
        <v>5135000</v>
      </c>
      <c r="K14" s="8"/>
      <c r="L14" s="8"/>
      <c r="M14" s="8">
        <f t="shared" si="1"/>
        <v>31000</v>
      </c>
      <c r="N14" s="8">
        <v>31000</v>
      </c>
      <c r="O14" s="8">
        <v>31000</v>
      </c>
      <c r="P14" s="8"/>
      <c r="Q14" s="8"/>
    </row>
    <row r="15" spans="1:17" ht="12.75">
      <c r="A15" s="448"/>
      <c r="B15" s="7" t="s">
        <v>14</v>
      </c>
      <c r="C15" s="8">
        <f t="shared" si="2"/>
        <v>19679734</v>
      </c>
      <c r="D15" s="8">
        <f t="shared" si="3"/>
        <v>0</v>
      </c>
      <c r="E15" s="8">
        <f t="shared" si="4"/>
        <v>0</v>
      </c>
      <c r="F15" s="8"/>
      <c r="G15" s="8"/>
      <c r="H15" s="8"/>
      <c r="I15" s="8"/>
      <c r="J15" s="8"/>
      <c r="K15" s="8"/>
      <c r="L15" s="8"/>
      <c r="M15" s="8">
        <f t="shared" si="1"/>
        <v>19679734</v>
      </c>
      <c r="N15" s="8">
        <v>19679734</v>
      </c>
      <c r="O15" s="8">
        <v>19679734</v>
      </c>
      <c r="P15" s="8"/>
      <c r="Q15" s="8"/>
    </row>
    <row r="16" spans="1:17" ht="12.75">
      <c r="A16" s="448"/>
      <c r="B16" s="7" t="s">
        <v>59</v>
      </c>
      <c r="C16" s="8">
        <f>SUM(C17:C18)</f>
        <v>4210000</v>
      </c>
      <c r="D16" s="8">
        <f aca="true" t="shared" si="5" ref="D16:Q16">SUM(D17:D18)</f>
        <v>4110000</v>
      </c>
      <c r="E16" s="8">
        <f t="shared" si="5"/>
        <v>4110000</v>
      </c>
      <c r="F16" s="8">
        <f t="shared" si="5"/>
        <v>0</v>
      </c>
      <c r="G16" s="8">
        <f t="shared" si="5"/>
        <v>4110000</v>
      </c>
      <c r="H16" s="8">
        <f t="shared" si="5"/>
        <v>0</v>
      </c>
      <c r="I16" s="8">
        <f t="shared" si="5"/>
        <v>0</v>
      </c>
      <c r="J16" s="8">
        <f t="shared" si="5"/>
        <v>0</v>
      </c>
      <c r="K16" s="8">
        <f t="shared" si="5"/>
        <v>0</v>
      </c>
      <c r="L16" s="8">
        <f t="shared" si="5"/>
        <v>0</v>
      </c>
      <c r="M16" s="8">
        <f t="shared" si="5"/>
        <v>100000</v>
      </c>
      <c r="N16" s="8">
        <f t="shared" si="5"/>
        <v>100000</v>
      </c>
      <c r="O16" s="8">
        <f t="shared" si="5"/>
        <v>0</v>
      </c>
      <c r="P16" s="8">
        <f t="shared" si="5"/>
        <v>0</v>
      </c>
      <c r="Q16" s="8">
        <f t="shared" si="5"/>
        <v>0</v>
      </c>
    </row>
    <row r="17" spans="1:17" ht="12.75" customHeight="1" hidden="1">
      <c r="A17" s="449"/>
      <c r="B17" s="175" t="s">
        <v>67</v>
      </c>
      <c r="C17" s="174">
        <f t="shared" si="2"/>
        <v>4120000</v>
      </c>
      <c r="D17" s="174">
        <f t="shared" si="3"/>
        <v>4020000</v>
      </c>
      <c r="E17" s="174">
        <f t="shared" si="4"/>
        <v>4020000</v>
      </c>
      <c r="F17" s="174"/>
      <c r="G17" s="174">
        <v>4020000</v>
      </c>
      <c r="H17" s="174"/>
      <c r="I17" s="174"/>
      <c r="J17" s="174"/>
      <c r="K17" s="174"/>
      <c r="L17" s="174"/>
      <c r="M17" s="174">
        <f t="shared" si="1"/>
        <v>100000</v>
      </c>
      <c r="N17" s="174">
        <v>100000</v>
      </c>
      <c r="O17" s="174"/>
      <c r="P17" s="174"/>
      <c r="Q17" s="174"/>
    </row>
    <row r="18" spans="1:17" ht="12.75" hidden="1">
      <c r="A18" s="7"/>
      <c r="B18" s="175" t="s">
        <v>94</v>
      </c>
      <c r="C18" s="174">
        <f>SUM(D18,M18)</f>
        <v>90000</v>
      </c>
      <c r="D18" s="174">
        <f>SUM(E18,L18,K18,J18,I18,H18)</f>
        <v>90000</v>
      </c>
      <c r="E18" s="174">
        <f>SUM(F18:G18)</f>
        <v>90000</v>
      </c>
      <c r="F18" s="174"/>
      <c r="G18" s="174">
        <v>90000</v>
      </c>
      <c r="H18" s="174"/>
      <c r="I18" s="174"/>
      <c r="J18" s="174"/>
      <c r="K18" s="174"/>
      <c r="L18" s="174"/>
      <c r="M18" s="174">
        <f>SUM(N18,P18,Q18)</f>
        <v>0</v>
      </c>
      <c r="N18" s="174"/>
      <c r="O18" s="174"/>
      <c r="P18" s="174"/>
      <c r="Q18" s="174"/>
    </row>
    <row r="19" spans="1:17" s="2" customFormat="1" ht="12.75">
      <c r="A19" s="5" t="s">
        <v>16</v>
      </c>
      <c r="B19" s="5"/>
      <c r="C19" s="6">
        <f>SUM(C20)</f>
        <v>475000</v>
      </c>
      <c r="D19" s="6">
        <f aca="true" t="shared" si="6" ref="D19:Q19">SUM(D20)</f>
        <v>465000</v>
      </c>
      <c r="E19" s="6">
        <f t="shared" si="6"/>
        <v>0</v>
      </c>
      <c r="F19" s="6">
        <f t="shared" si="6"/>
        <v>0</v>
      </c>
      <c r="G19" s="6">
        <f t="shared" si="6"/>
        <v>0</v>
      </c>
      <c r="H19" s="6">
        <f t="shared" si="6"/>
        <v>0</v>
      </c>
      <c r="I19" s="6">
        <f t="shared" si="6"/>
        <v>0</v>
      </c>
      <c r="J19" s="6">
        <f t="shared" si="6"/>
        <v>465000</v>
      </c>
      <c r="K19" s="6">
        <f t="shared" si="6"/>
        <v>0</v>
      </c>
      <c r="L19" s="6">
        <f t="shared" si="6"/>
        <v>0</v>
      </c>
      <c r="M19" s="6">
        <f t="shared" si="6"/>
        <v>10000</v>
      </c>
      <c r="N19" s="6">
        <f t="shared" si="6"/>
        <v>10000</v>
      </c>
      <c r="O19" s="6">
        <f t="shared" si="6"/>
        <v>10000</v>
      </c>
      <c r="P19" s="6">
        <f t="shared" si="6"/>
        <v>0</v>
      </c>
      <c r="Q19" s="6">
        <f t="shared" si="6"/>
        <v>0</v>
      </c>
    </row>
    <row r="20" spans="1:17" ht="12.75">
      <c r="A20" s="7"/>
      <c r="B20" s="7" t="s">
        <v>18</v>
      </c>
      <c r="C20" s="8">
        <f>SUM(D20,M20)</f>
        <v>475000</v>
      </c>
      <c r="D20" s="8">
        <f>SUM(E20,L20,K20,J20,I20,H20)</f>
        <v>465000</v>
      </c>
      <c r="E20" s="8">
        <f>SUM(F20:G20)</f>
        <v>0</v>
      </c>
      <c r="F20" s="8"/>
      <c r="G20" s="8"/>
      <c r="H20" s="8"/>
      <c r="I20" s="8"/>
      <c r="J20" s="8">
        <v>465000</v>
      </c>
      <c r="K20" s="8"/>
      <c r="L20" s="8"/>
      <c r="M20" s="8">
        <f>SUM(N20,P20,Q20)</f>
        <v>10000</v>
      </c>
      <c r="N20" s="8">
        <v>10000</v>
      </c>
      <c r="O20" s="8">
        <v>10000</v>
      </c>
      <c r="P20" s="8"/>
      <c r="Q20" s="8"/>
    </row>
    <row r="21" spans="1:17" s="2" customFormat="1" ht="12.75">
      <c r="A21" s="5" t="s">
        <v>60</v>
      </c>
      <c r="B21" s="5"/>
      <c r="C21" s="6">
        <f>SUM(C22,C25:C26)</f>
        <v>63829965</v>
      </c>
      <c r="D21" s="6">
        <f aca="true" t="shared" si="7" ref="D21:Q21">SUM(D22,D25:D26)</f>
        <v>21990375</v>
      </c>
      <c r="E21" s="6">
        <f t="shared" si="7"/>
        <v>0</v>
      </c>
      <c r="F21" s="6">
        <f t="shared" si="7"/>
        <v>0</v>
      </c>
      <c r="G21" s="6">
        <f t="shared" si="7"/>
        <v>0</v>
      </c>
      <c r="H21" s="6">
        <f t="shared" si="7"/>
        <v>0</v>
      </c>
      <c r="I21" s="6">
        <f t="shared" si="7"/>
        <v>0</v>
      </c>
      <c r="J21" s="6">
        <f t="shared" si="7"/>
        <v>21990375</v>
      </c>
      <c r="K21" s="6">
        <f t="shared" si="7"/>
        <v>0</v>
      </c>
      <c r="L21" s="6">
        <f t="shared" si="7"/>
        <v>0</v>
      </c>
      <c r="M21" s="6">
        <f t="shared" si="7"/>
        <v>41839590</v>
      </c>
      <c r="N21" s="6">
        <f t="shared" si="7"/>
        <v>41839590</v>
      </c>
      <c r="O21" s="6">
        <f t="shared" si="7"/>
        <v>41839590</v>
      </c>
      <c r="P21" s="6">
        <f t="shared" si="7"/>
        <v>0</v>
      </c>
      <c r="Q21" s="6">
        <f t="shared" si="7"/>
        <v>0</v>
      </c>
    </row>
    <row r="22" spans="1:17" s="172" customFormat="1" ht="12.75">
      <c r="A22" s="173"/>
      <c r="B22" s="170" t="s">
        <v>310</v>
      </c>
      <c r="C22" s="171">
        <f>SUM(C23:C24)</f>
        <v>53001564</v>
      </c>
      <c r="D22" s="171">
        <f aca="true" t="shared" si="8" ref="D22:Q22">SUM(D23:D24)</f>
        <v>11337280</v>
      </c>
      <c r="E22" s="171">
        <f t="shared" si="8"/>
        <v>0</v>
      </c>
      <c r="F22" s="171">
        <f t="shared" si="8"/>
        <v>0</v>
      </c>
      <c r="G22" s="171">
        <f t="shared" si="8"/>
        <v>0</v>
      </c>
      <c r="H22" s="171">
        <f t="shared" si="8"/>
        <v>0</v>
      </c>
      <c r="I22" s="171">
        <f t="shared" si="8"/>
        <v>0</v>
      </c>
      <c r="J22" s="171">
        <f t="shared" si="8"/>
        <v>11337280</v>
      </c>
      <c r="K22" s="171">
        <f t="shared" si="8"/>
        <v>0</v>
      </c>
      <c r="L22" s="171">
        <f t="shared" si="8"/>
        <v>0</v>
      </c>
      <c r="M22" s="171">
        <f t="shared" si="8"/>
        <v>41664284</v>
      </c>
      <c r="N22" s="171">
        <f t="shared" si="8"/>
        <v>41664284</v>
      </c>
      <c r="O22" s="171">
        <f t="shared" si="8"/>
        <v>41664284</v>
      </c>
      <c r="P22" s="171">
        <f t="shared" si="8"/>
        <v>0</v>
      </c>
      <c r="Q22" s="171">
        <f t="shared" si="8"/>
        <v>0</v>
      </c>
    </row>
    <row r="23" spans="1:17" s="172" customFormat="1" ht="12.75" hidden="1">
      <c r="A23" s="450"/>
      <c r="B23" s="175" t="s">
        <v>312</v>
      </c>
      <c r="C23" s="174">
        <f>SUM(D23,M23)</f>
        <v>8800237</v>
      </c>
      <c r="D23" s="174">
        <f>SUM(E23,L23,K23,J23,I23,H23)</f>
        <v>8700303</v>
      </c>
      <c r="E23" s="174">
        <f>SUM(F23:G23)</f>
        <v>0</v>
      </c>
      <c r="F23" s="174"/>
      <c r="G23" s="174"/>
      <c r="H23" s="174"/>
      <c r="I23" s="174"/>
      <c r="J23" s="174">
        <v>8700303</v>
      </c>
      <c r="K23" s="174"/>
      <c r="L23" s="174"/>
      <c r="M23" s="174">
        <f aca="true" t="shared" si="9" ref="M23:M44">SUM(N23,P23,Q23)</f>
        <v>99934</v>
      </c>
      <c r="N23" s="174">
        <v>99934</v>
      </c>
      <c r="O23" s="174">
        <v>99934</v>
      </c>
      <c r="P23" s="174"/>
      <c r="Q23" s="174"/>
    </row>
    <row r="24" spans="1:17" s="172" customFormat="1" ht="12.75" hidden="1">
      <c r="A24" s="451"/>
      <c r="B24" s="175" t="s">
        <v>84</v>
      </c>
      <c r="C24" s="174">
        <f>SUM(D24,M24)</f>
        <v>44201327</v>
      </c>
      <c r="D24" s="174">
        <f>SUM(E24,L24,K24,J24,I24,H24)</f>
        <v>2636977</v>
      </c>
      <c r="E24" s="174">
        <f>SUM(F24:G24)</f>
        <v>0</v>
      </c>
      <c r="F24" s="174"/>
      <c r="G24" s="174"/>
      <c r="H24" s="174"/>
      <c r="I24" s="174"/>
      <c r="J24" s="174">
        <v>2636977</v>
      </c>
      <c r="K24" s="174"/>
      <c r="L24" s="174"/>
      <c r="M24" s="174">
        <f t="shared" si="9"/>
        <v>41564350</v>
      </c>
      <c r="N24" s="174">
        <v>41564350</v>
      </c>
      <c r="O24" s="174">
        <v>41564350</v>
      </c>
      <c r="P24" s="174"/>
      <c r="Q24" s="174"/>
    </row>
    <row r="25" spans="1:17" s="172" customFormat="1" ht="12.75">
      <c r="A25" s="451"/>
      <c r="B25" s="170" t="s">
        <v>311</v>
      </c>
      <c r="C25" s="8">
        <f>SUM(D25,M25)</f>
        <v>9627301</v>
      </c>
      <c r="D25" s="8">
        <f>SUM(E25,L25,K25,J25,I25,H25)</f>
        <v>9451995</v>
      </c>
      <c r="E25" s="8">
        <f>SUM(F25:G25)</f>
        <v>0</v>
      </c>
      <c r="F25" s="171"/>
      <c r="G25" s="171"/>
      <c r="H25" s="171"/>
      <c r="I25" s="171"/>
      <c r="J25" s="171">
        <v>9451995</v>
      </c>
      <c r="K25" s="171"/>
      <c r="L25" s="171"/>
      <c r="M25" s="8">
        <f t="shared" si="9"/>
        <v>175306</v>
      </c>
      <c r="N25" s="171">
        <v>175306</v>
      </c>
      <c r="O25" s="171">
        <v>175306</v>
      </c>
      <c r="P25" s="171"/>
      <c r="Q25" s="171"/>
    </row>
    <row r="26" spans="1:17" ht="12.75">
      <c r="A26" s="452"/>
      <c r="B26" s="7" t="s">
        <v>61</v>
      </c>
      <c r="C26" s="8">
        <f>SUM(D26,M26)</f>
        <v>1201100</v>
      </c>
      <c r="D26" s="8">
        <f>SUM(E26,L26,K26,J26,I26,H26)</f>
        <v>1201100</v>
      </c>
      <c r="E26" s="8">
        <f>SUM(F26:G26)</f>
        <v>0</v>
      </c>
      <c r="F26" s="8"/>
      <c r="G26" s="8"/>
      <c r="H26" s="8"/>
      <c r="I26" s="8"/>
      <c r="J26" s="8">
        <v>1201100</v>
      </c>
      <c r="K26" s="8"/>
      <c r="L26" s="8"/>
      <c r="M26" s="8">
        <f t="shared" si="9"/>
        <v>0</v>
      </c>
      <c r="N26" s="8"/>
      <c r="O26" s="8"/>
      <c r="P26" s="8"/>
      <c r="Q26" s="8"/>
    </row>
    <row r="27" spans="1:17" s="2" customFormat="1" ht="12.75">
      <c r="A27" s="5" t="s">
        <v>316</v>
      </c>
      <c r="B27" s="5"/>
      <c r="C27" s="6">
        <f>SUM(C28:C30)</f>
        <v>2301140</v>
      </c>
      <c r="D27" s="6">
        <f aca="true" t="shared" si="10" ref="D27:Q27">SUM(D28:D30)</f>
        <v>0</v>
      </c>
      <c r="E27" s="6">
        <f t="shared" si="10"/>
        <v>0</v>
      </c>
      <c r="F27" s="6">
        <f t="shared" si="10"/>
        <v>0</v>
      </c>
      <c r="G27" s="6">
        <f t="shared" si="10"/>
        <v>0</v>
      </c>
      <c r="H27" s="6">
        <f t="shared" si="10"/>
        <v>0</v>
      </c>
      <c r="I27" s="6">
        <f t="shared" si="10"/>
        <v>0</v>
      </c>
      <c r="J27" s="6">
        <f t="shared" si="10"/>
        <v>0</v>
      </c>
      <c r="K27" s="6">
        <f t="shared" si="10"/>
        <v>0</v>
      </c>
      <c r="L27" s="6">
        <f t="shared" si="10"/>
        <v>0</v>
      </c>
      <c r="M27" s="6">
        <f t="shared" si="10"/>
        <v>2301140</v>
      </c>
      <c r="N27" s="6">
        <f t="shared" si="10"/>
        <v>2301140</v>
      </c>
      <c r="O27" s="6">
        <f t="shared" si="10"/>
        <v>2301140</v>
      </c>
      <c r="P27" s="6">
        <f t="shared" si="10"/>
        <v>0</v>
      </c>
      <c r="Q27" s="6">
        <f t="shared" si="10"/>
        <v>0</v>
      </c>
    </row>
    <row r="28" spans="1:17" ht="12.75">
      <c r="A28" s="453"/>
      <c r="B28" s="7" t="s">
        <v>317</v>
      </c>
      <c r="C28" s="8">
        <f>SUM(D28,M28)</f>
        <v>1337684</v>
      </c>
      <c r="D28" s="8">
        <f>SUM(E28,L28,K28,J28,I28,H28)</f>
        <v>0</v>
      </c>
      <c r="E28" s="8">
        <f>SUM(F28:G28)</f>
        <v>0</v>
      </c>
      <c r="F28" s="8"/>
      <c r="G28" s="8"/>
      <c r="H28" s="8"/>
      <c r="I28" s="8"/>
      <c r="J28" s="8"/>
      <c r="K28" s="8"/>
      <c r="L28" s="8"/>
      <c r="M28" s="8">
        <f>SUM(N28,P28,Q28)</f>
        <v>1337684</v>
      </c>
      <c r="N28" s="8">
        <v>1337684</v>
      </c>
      <c r="O28" s="8">
        <v>1337684</v>
      </c>
      <c r="P28" s="8"/>
      <c r="Q28" s="8"/>
    </row>
    <row r="29" spans="1:17" ht="12.75">
      <c r="A29" s="454"/>
      <c r="B29" s="7" t="s">
        <v>318</v>
      </c>
      <c r="C29" s="8">
        <f>SUM(D29,M29)</f>
        <v>120742</v>
      </c>
      <c r="D29" s="8">
        <f>SUM(E29,L29,K29,J29,I29,H29)</f>
        <v>0</v>
      </c>
      <c r="E29" s="8">
        <f>SUM(F29:G29)</f>
        <v>0</v>
      </c>
      <c r="F29" s="8"/>
      <c r="G29" s="8"/>
      <c r="H29" s="8"/>
      <c r="I29" s="8"/>
      <c r="J29" s="8"/>
      <c r="K29" s="8"/>
      <c r="L29" s="8"/>
      <c r="M29" s="8">
        <f>SUM(N29,P29,Q29)</f>
        <v>120742</v>
      </c>
      <c r="N29" s="8">
        <v>120742</v>
      </c>
      <c r="O29" s="8">
        <v>120742</v>
      </c>
      <c r="P29" s="8"/>
      <c r="Q29" s="8"/>
    </row>
    <row r="30" spans="1:17" ht="12.75">
      <c r="A30" s="455"/>
      <c r="B30" s="7" t="s">
        <v>319</v>
      </c>
      <c r="C30" s="8">
        <f>SUM(D30,M30)</f>
        <v>842714</v>
      </c>
      <c r="D30" s="8">
        <f>SUM(E30,L30,K30,J30,I30,H30)</f>
        <v>0</v>
      </c>
      <c r="E30" s="8">
        <f>SUM(F30:G30)</f>
        <v>0</v>
      </c>
      <c r="F30" s="8"/>
      <c r="G30" s="8"/>
      <c r="H30" s="8"/>
      <c r="I30" s="8"/>
      <c r="J30" s="8"/>
      <c r="K30" s="8"/>
      <c r="L30" s="8"/>
      <c r="M30" s="8">
        <f>SUM(N30,P30,Q30)</f>
        <v>842714</v>
      </c>
      <c r="N30" s="8">
        <v>842714</v>
      </c>
      <c r="O30" s="8">
        <v>842714</v>
      </c>
      <c r="P30" s="8"/>
      <c r="Q30" s="8"/>
    </row>
    <row r="31" spans="1:17" s="2" customFormat="1" ht="12.75">
      <c r="A31" s="5" t="s">
        <v>308</v>
      </c>
      <c r="B31" s="5"/>
      <c r="C31" s="6">
        <f>SUM(C32)</f>
        <v>269000</v>
      </c>
      <c r="D31" s="6">
        <f aca="true" t="shared" si="11" ref="D31:Q31">SUM(D32)</f>
        <v>269000</v>
      </c>
      <c r="E31" s="6">
        <f t="shared" si="11"/>
        <v>0</v>
      </c>
      <c r="F31" s="6">
        <f t="shared" si="11"/>
        <v>0</v>
      </c>
      <c r="G31" s="6">
        <f t="shared" si="11"/>
        <v>0</v>
      </c>
      <c r="H31" s="6">
        <f t="shared" si="11"/>
        <v>0</v>
      </c>
      <c r="I31" s="6">
        <f t="shared" si="11"/>
        <v>0</v>
      </c>
      <c r="J31" s="6">
        <f t="shared" si="11"/>
        <v>269000</v>
      </c>
      <c r="K31" s="6">
        <f t="shared" si="11"/>
        <v>0</v>
      </c>
      <c r="L31" s="6">
        <f t="shared" si="11"/>
        <v>0</v>
      </c>
      <c r="M31" s="6">
        <f t="shared" si="11"/>
        <v>0</v>
      </c>
      <c r="N31" s="6">
        <f t="shared" si="11"/>
        <v>0</v>
      </c>
      <c r="O31" s="6">
        <f t="shared" si="11"/>
        <v>0</v>
      </c>
      <c r="P31" s="6">
        <f t="shared" si="11"/>
        <v>0</v>
      </c>
      <c r="Q31" s="6">
        <f t="shared" si="11"/>
        <v>0</v>
      </c>
    </row>
    <row r="32" spans="1:17" ht="12.75">
      <c r="A32" s="7"/>
      <c r="B32" s="7" t="s">
        <v>309</v>
      </c>
      <c r="C32" s="8">
        <f>SUM(D32,M32)</f>
        <v>269000</v>
      </c>
      <c r="D32" s="8">
        <f>SUM(E32,L32,K32,J32,I32,H32)</f>
        <v>269000</v>
      </c>
      <c r="E32" s="8">
        <f>SUM(F32:G32)</f>
        <v>0</v>
      </c>
      <c r="F32" s="8"/>
      <c r="G32" s="8"/>
      <c r="H32" s="8"/>
      <c r="I32" s="8"/>
      <c r="J32" s="8">
        <v>269000</v>
      </c>
      <c r="K32" s="8"/>
      <c r="L32" s="8"/>
      <c r="M32" s="8">
        <f>SUM(N32,P32,Q32)</f>
        <v>0</v>
      </c>
      <c r="N32" s="8"/>
      <c r="O32" s="8"/>
      <c r="P32" s="8"/>
      <c r="Q32" s="8"/>
    </row>
    <row r="33" spans="1:17" s="2" customFormat="1" ht="12.75">
      <c r="A33" s="5" t="s">
        <v>62</v>
      </c>
      <c r="B33" s="5"/>
      <c r="C33" s="6">
        <f>SUM(C34:C38,C41:C42)</f>
        <v>552687951</v>
      </c>
      <c r="D33" s="6">
        <f aca="true" t="shared" si="12" ref="D33:Q33">SUM(D34:D38,D41:D42)</f>
        <v>200780598</v>
      </c>
      <c r="E33" s="6">
        <f>SUM(E34:E38,E41:E42)</f>
        <v>110050008</v>
      </c>
      <c r="F33" s="6">
        <f>SUM(F34:F38,F41:F42)</f>
        <v>12097998</v>
      </c>
      <c r="G33" s="6">
        <f t="shared" si="12"/>
        <v>97952010</v>
      </c>
      <c r="H33" s="6">
        <f>SUM(H34:H38,H41:H42)</f>
        <v>90549090</v>
      </c>
      <c r="I33" s="6">
        <f t="shared" si="12"/>
        <v>181500</v>
      </c>
      <c r="J33" s="6">
        <f t="shared" si="12"/>
        <v>0</v>
      </c>
      <c r="K33" s="6">
        <f t="shared" si="12"/>
        <v>0</v>
      </c>
      <c r="L33" s="6">
        <f t="shared" si="12"/>
        <v>0</v>
      </c>
      <c r="M33" s="6">
        <f t="shared" si="12"/>
        <v>351907353</v>
      </c>
      <c r="N33" s="6">
        <f t="shared" si="12"/>
        <v>338457353</v>
      </c>
      <c r="O33" s="6">
        <f t="shared" si="12"/>
        <v>303940103</v>
      </c>
      <c r="P33" s="6">
        <f t="shared" si="12"/>
        <v>0</v>
      </c>
      <c r="Q33" s="6">
        <f t="shared" si="12"/>
        <v>13450000</v>
      </c>
    </row>
    <row r="34" spans="1:17" ht="12.75">
      <c r="A34" s="444"/>
      <c r="B34" s="7" t="s">
        <v>63</v>
      </c>
      <c r="C34" s="8">
        <f>SUM(D34,M34)</f>
        <v>69980223</v>
      </c>
      <c r="D34" s="8">
        <f>SUM(E34,L34,K34,J34,I34,H34)</f>
        <v>39034913</v>
      </c>
      <c r="E34" s="8">
        <f>SUM(F34:G34)</f>
        <v>525823</v>
      </c>
      <c r="F34" s="8"/>
      <c r="G34" s="8">
        <f>513823+12000</f>
        <v>525823</v>
      </c>
      <c r="H34" s="8">
        <v>38509090</v>
      </c>
      <c r="I34" s="8"/>
      <c r="J34" s="8"/>
      <c r="K34" s="8"/>
      <c r="L34" s="8"/>
      <c r="M34" s="8">
        <f t="shared" si="9"/>
        <v>30945310</v>
      </c>
      <c r="N34" s="8">
        <f>46177814-15232504</f>
        <v>30945310</v>
      </c>
      <c r="O34" s="8">
        <v>18328060</v>
      </c>
      <c r="P34" s="8"/>
      <c r="Q34" s="8"/>
    </row>
    <row r="35" spans="1:17" ht="12.75">
      <c r="A35" s="444"/>
      <c r="B35" s="7" t="s">
        <v>324</v>
      </c>
      <c r="C35" s="8">
        <f>SUM(D35,M35)</f>
        <v>300000</v>
      </c>
      <c r="D35" s="8">
        <f>SUM(E35,L35,K35,J35,I35,H35)</f>
        <v>300000</v>
      </c>
      <c r="E35" s="8">
        <f>SUM(F35:G35)</f>
        <v>300000</v>
      </c>
      <c r="F35" s="8"/>
      <c r="G35" s="8">
        <v>300000</v>
      </c>
      <c r="H35" s="8"/>
      <c r="I35" s="8"/>
      <c r="J35" s="8"/>
      <c r="K35" s="8"/>
      <c r="L35" s="8"/>
      <c r="M35" s="8">
        <f t="shared" si="9"/>
        <v>0</v>
      </c>
      <c r="N35" s="8"/>
      <c r="O35" s="8"/>
      <c r="P35" s="8"/>
      <c r="Q35" s="8"/>
    </row>
    <row r="36" spans="1:17" ht="12.75">
      <c r="A36" s="444"/>
      <c r="B36" s="7" t="s">
        <v>64</v>
      </c>
      <c r="C36" s="8">
        <f>SUM(D36,M36)</f>
        <v>52040000</v>
      </c>
      <c r="D36" s="8">
        <f>SUM(E36,L36,K36,J36,I36,H36)</f>
        <v>52040000</v>
      </c>
      <c r="E36" s="8">
        <f>SUM(F36:G36)</f>
        <v>0</v>
      </c>
      <c r="F36" s="8"/>
      <c r="G36" s="8"/>
      <c r="H36" s="8">
        <v>52040000</v>
      </c>
      <c r="I36" s="8"/>
      <c r="J36" s="8"/>
      <c r="K36" s="8"/>
      <c r="L36" s="8"/>
      <c r="M36" s="8">
        <f t="shared" si="9"/>
        <v>0</v>
      </c>
      <c r="N36" s="8"/>
      <c r="O36" s="8"/>
      <c r="P36" s="8"/>
      <c r="Q36" s="8"/>
    </row>
    <row r="37" spans="1:17" ht="12.75">
      <c r="A37" s="444"/>
      <c r="B37" s="7" t="s">
        <v>65</v>
      </c>
      <c r="C37" s="8">
        <f>SUM(D37,M37)</f>
        <v>110000</v>
      </c>
      <c r="D37" s="8">
        <f>SUM(E37,L37,K37,J37,I37,H37)</f>
        <v>110000</v>
      </c>
      <c r="E37" s="8">
        <f>SUM(F37:G37)</f>
        <v>110000</v>
      </c>
      <c r="F37" s="8"/>
      <c r="G37" s="8">
        <v>110000</v>
      </c>
      <c r="H37" s="8"/>
      <c r="I37" s="8"/>
      <c r="J37" s="8"/>
      <c r="K37" s="8"/>
      <c r="L37" s="8"/>
      <c r="M37" s="8">
        <f t="shared" si="9"/>
        <v>0</v>
      </c>
      <c r="N37" s="8"/>
      <c r="O37" s="8"/>
      <c r="P37" s="8"/>
      <c r="Q37" s="8"/>
    </row>
    <row r="38" spans="1:17" ht="12" customHeight="1">
      <c r="A38" s="444"/>
      <c r="B38" s="7" t="s">
        <v>66</v>
      </c>
      <c r="C38" s="8">
        <f>SUM(C39:C40)</f>
        <v>416490365</v>
      </c>
      <c r="D38" s="8">
        <f aca="true" t="shared" si="13" ref="D38:Q38">SUM(D39:D40)</f>
        <v>109295685</v>
      </c>
      <c r="E38" s="8">
        <f t="shared" si="13"/>
        <v>109114185</v>
      </c>
      <c r="F38" s="8">
        <f t="shared" si="13"/>
        <v>12097998</v>
      </c>
      <c r="G38" s="8">
        <f t="shared" si="13"/>
        <v>97016187</v>
      </c>
      <c r="H38" s="8">
        <f t="shared" si="13"/>
        <v>0</v>
      </c>
      <c r="I38" s="8">
        <f t="shared" si="13"/>
        <v>181500</v>
      </c>
      <c r="J38" s="8">
        <f t="shared" si="13"/>
        <v>0</v>
      </c>
      <c r="K38" s="8">
        <f t="shared" si="13"/>
        <v>0</v>
      </c>
      <c r="L38" s="8">
        <f t="shared" si="13"/>
        <v>0</v>
      </c>
      <c r="M38" s="8">
        <f t="shared" si="13"/>
        <v>307194680</v>
      </c>
      <c r="N38" s="8">
        <f>SUM(N39:N40)</f>
        <v>307194680</v>
      </c>
      <c r="O38" s="8">
        <f>SUM(O39:O40)</f>
        <v>285294680</v>
      </c>
      <c r="P38" s="8">
        <f t="shared" si="13"/>
        <v>0</v>
      </c>
      <c r="Q38" s="8">
        <f t="shared" si="13"/>
        <v>0</v>
      </c>
    </row>
    <row r="39" spans="1:17" s="176" customFormat="1" ht="12.75" hidden="1">
      <c r="A39" s="444"/>
      <c r="B39" s="175" t="s">
        <v>325</v>
      </c>
      <c r="C39" s="174">
        <f>SUM(D39,M39)</f>
        <v>414490365</v>
      </c>
      <c r="D39" s="174">
        <f>SUM(E39,L39,K39,J39,I39,H39)</f>
        <v>107295685</v>
      </c>
      <c r="E39" s="174">
        <f>SUM(F39:G39)</f>
        <v>107114185</v>
      </c>
      <c r="F39" s="174">
        <v>12097998</v>
      </c>
      <c r="G39" s="174">
        <v>95016187</v>
      </c>
      <c r="H39" s="174"/>
      <c r="I39" s="174">
        <v>181500</v>
      </c>
      <c r="J39" s="174"/>
      <c r="K39" s="174"/>
      <c r="L39" s="174"/>
      <c r="M39" s="174">
        <f t="shared" si="9"/>
        <v>307194680</v>
      </c>
      <c r="N39" s="174">
        <f>302094680+300000+4800000</f>
        <v>307194680</v>
      </c>
      <c r="O39" s="174">
        <v>285294680</v>
      </c>
      <c r="P39" s="174"/>
      <c r="Q39" s="174"/>
    </row>
    <row r="40" spans="1:17" s="176" customFormat="1" ht="12.75" hidden="1">
      <c r="A40" s="444"/>
      <c r="B40" s="175" t="s">
        <v>67</v>
      </c>
      <c r="C40" s="174">
        <f>SUM(D40,M40)</f>
        <v>2000000</v>
      </c>
      <c r="D40" s="174">
        <f>SUM(E40,L40,K40,J40,I40,H40)</f>
        <v>2000000</v>
      </c>
      <c r="E40" s="174">
        <f>SUM(F40:G40)</f>
        <v>2000000</v>
      </c>
      <c r="F40" s="174"/>
      <c r="G40" s="174">
        <v>2000000</v>
      </c>
      <c r="H40" s="174"/>
      <c r="I40" s="174"/>
      <c r="J40" s="174"/>
      <c r="K40" s="174"/>
      <c r="L40" s="174"/>
      <c r="M40" s="174">
        <f t="shared" si="9"/>
        <v>0</v>
      </c>
      <c r="N40" s="174"/>
      <c r="O40" s="174"/>
      <c r="P40" s="174"/>
      <c r="Q40" s="174"/>
    </row>
    <row r="41" spans="1:17" s="169" customFormat="1" ht="12.75">
      <c r="A41" s="444"/>
      <c r="B41" s="170" t="s">
        <v>320</v>
      </c>
      <c r="C41" s="8">
        <f>SUM(D41,M41)</f>
        <v>317363</v>
      </c>
      <c r="D41" s="8">
        <f>SUM(E41,L41,K41,J41,I41,H41)</f>
        <v>0</v>
      </c>
      <c r="E41" s="8">
        <f>SUM(F41:G41)</f>
        <v>0</v>
      </c>
      <c r="F41" s="171"/>
      <c r="G41" s="171"/>
      <c r="H41" s="171"/>
      <c r="I41" s="171"/>
      <c r="J41" s="171"/>
      <c r="K41" s="171"/>
      <c r="L41" s="171"/>
      <c r="M41" s="8">
        <f t="shared" si="9"/>
        <v>317363</v>
      </c>
      <c r="N41" s="171">
        <v>317363</v>
      </c>
      <c r="O41" s="171">
        <v>317363</v>
      </c>
      <c r="P41" s="171"/>
      <c r="Q41" s="171"/>
    </row>
    <row r="42" spans="1:17" ht="12.75">
      <c r="A42" s="444"/>
      <c r="B42" s="7" t="s">
        <v>68</v>
      </c>
      <c r="C42" s="8">
        <f>SUM(D42,M42)</f>
        <v>13450000</v>
      </c>
      <c r="D42" s="8">
        <f>SUM(E42,L42,K42,J42,I42,H42)</f>
        <v>0</v>
      </c>
      <c r="E42" s="8">
        <f>SUM(F42:G42)</f>
        <v>0</v>
      </c>
      <c r="F42" s="8"/>
      <c r="G42" s="8"/>
      <c r="H42" s="8"/>
      <c r="I42" s="8"/>
      <c r="J42" s="8"/>
      <c r="K42" s="8"/>
      <c r="L42" s="8"/>
      <c r="M42" s="8">
        <f>SUM(N42,P42,Q42)</f>
        <v>13450000</v>
      </c>
      <c r="N42" s="8"/>
      <c r="O42" s="8"/>
      <c r="P42" s="8"/>
      <c r="Q42" s="8">
        <v>13450000</v>
      </c>
    </row>
    <row r="43" spans="1:17" s="2" customFormat="1" ht="12.75">
      <c r="A43" s="5" t="s">
        <v>69</v>
      </c>
      <c r="B43" s="5"/>
      <c r="C43" s="6">
        <f>SUM(C44)</f>
        <v>150000</v>
      </c>
      <c r="D43" s="6">
        <f aca="true" t="shared" si="14" ref="D43:Q43">SUM(D44)</f>
        <v>150000</v>
      </c>
      <c r="E43" s="6">
        <f t="shared" si="14"/>
        <v>150000</v>
      </c>
      <c r="F43" s="6">
        <f t="shared" si="14"/>
        <v>0</v>
      </c>
      <c r="G43" s="6">
        <f t="shared" si="14"/>
        <v>150000</v>
      </c>
      <c r="H43" s="6">
        <f t="shared" si="14"/>
        <v>0</v>
      </c>
      <c r="I43" s="6">
        <f t="shared" si="14"/>
        <v>0</v>
      </c>
      <c r="J43" s="6">
        <f t="shared" si="14"/>
        <v>0</v>
      </c>
      <c r="K43" s="6">
        <f t="shared" si="14"/>
        <v>0</v>
      </c>
      <c r="L43" s="6">
        <f t="shared" si="14"/>
        <v>0</v>
      </c>
      <c r="M43" s="6">
        <f t="shared" si="14"/>
        <v>0</v>
      </c>
      <c r="N43" s="6">
        <f t="shared" si="14"/>
        <v>0</v>
      </c>
      <c r="O43" s="6">
        <f t="shared" si="14"/>
        <v>0</v>
      </c>
      <c r="P43" s="6">
        <f t="shared" si="14"/>
        <v>0</v>
      </c>
      <c r="Q43" s="6">
        <f t="shared" si="14"/>
        <v>0</v>
      </c>
    </row>
    <row r="44" spans="1:17" ht="12.75">
      <c r="A44" s="7"/>
      <c r="B44" s="7" t="s">
        <v>70</v>
      </c>
      <c r="C44" s="8">
        <f>SUM(D44,M44)</f>
        <v>150000</v>
      </c>
      <c r="D44" s="8">
        <f>SUM(E44,L44,K44,J44,I44,H44)</f>
        <v>150000</v>
      </c>
      <c r="E44" s="8">
        <f>SUM(F44:G44)</f>
        <v>150000</v>
      </c>
      <c r="F44" s="8"/>
      <c r="G44" s="8">
        <v>150000</v>
      </c>
      <c r="H44" s="8"/>
      <c r="I44" s="8"/>
      <c r="J44" s="8"/>
      <c r="K44" s="8"/>
      <c r="L44" s="8"/>
      <c r="M44" s="8">
        <f t="shared" si="9"/>
        <v>0</v>
      </c>
      <c r="N44" s="8"/>
      <c r="O44" s="8"/>
      <c r="P44" s="8"/>
      <c r="Q44" s="8"/>
    </row>
    <row r="45" spans="1:17" s="2" customFormat="1" ht="12.75">
      <c r="A45" s="5" t="s">
        <v>71</v>
      </c>
      <c r="B45" s="5"/>
      <c r="C45" s="6">
        <f>SUM(C46)</f>
        <v>621000</v>
      </c>
      <c r="D45" s="6">
        <f aca="true" t="shared" si="15" ref="D45:Q45">SUM(D46)</f>
        <v>621000</v>
      </c>
      <c r="E45" s="6">
        <f t="shared" si="15"/>
        <v>621000</v>
      </c>
      <c r="F45" s="6">
        <f t="shared" si="15"/>
        <v>0</v>
      </c>
      <c r="G45" s="6">
        <f t="shared" si="15"/>
        <v>621000</v>
      </c>
      <c r="H45" s="6">
        <f t="shared" si="15"/>
        <v>0</v>
      </c>
      <c r="I45" s="6">
        <f t="shared" si="15"/>
        <v>0</v>
      </c>
      <c r="J45" s="6">
        <f t="shared" si="15"/>
        <v>0</v>
      </c>
      <c r="K45" s="6">
        <f t="shared" si="15"/>
        <v>0</v>
      </c>
      <c r="L45" s="6">
        <f t="shared" si="15"/>
        <v>0</v>
      </c>
      <c r="M45" s="6">
        <f t="shared" si="15"/>
        <v>0</v>
      </c>
      <c r="N45" s="6">
        <f t="shared" si="15"/>
        <v>0</v>
      </c>
      <c r="O45" s="6">
        <f t="shared" si="15"/>
        <v>0</v>
      </c>
      <c r="P45" s="6">
        <f t="shared" si="15"/>
        <v>0</v>
      </c>
      <c r="Q45" s="6">
        <f t="shared" si="15"/>
        <v>0</v>
      </c>
    </row>
    <row r="46" spans="1:17" ht="12.75">
      <c r="A46" s="7"/>
      <c r="B46" s="7" t="s">
        <v>72</v>
      </c>
      <c r="C46" s="8">
        <f>SUM(D46,M46)</f>
        <v>621000</v>
      </c>
      <c r="D46" s="8">
        <f>SUM(E46,L46,K46,J46,I46,H46)</f>
        <v>621000</v>
      </c>
      <c r="E46" s="8">
        <f>SUM(F46:G46)</f>
        <v>621000</v>
      </c>
      <c r="F46" s="8"/>
      <c r="G46" s="8">
        <v>621000</v>
      </c>
      <c r="H46" s="8"/>
      <c r="I46" s="8"/>
      <c r="J46" s="8"/>
      <c r="K46" s="8"/>
      <c r="L46" s="8"/>
      <c r="M46" s="8">
        <f>SUM(N46,P46,Q46)</f>
        <v>0</v>
      </c>
      <c r="N46" s="8"/>
      <c r="O46" s="8"/>
      <c r="P46" s="8"/>
      <c r="Q46" s="8"/>
    </row>
    <row r="47" spans="1:17" s="2" customFormat="1" ht="12.75">
      <c r="A47" s="5" t="s">
        <v>73</v>
      </c>
      <c r="B47" s="5"/>
      <c r="C47" s="6">
        <f>SUM(C48:C51)</f>
        <v>10067000</v>
      </c>
      <c r="D47" s="6">
        <f aca="true" t="shared" si="16" ref="D47:Q47">SUM(D48:D51)</f>
        <v>9753000</v>
      </c>
      <c r="E47" s="6">
        <f>SUM(E48:E51)</f>
        <v>9731500</v>
      </c>
      <c r="F47" s="6">
        <f>SUM(F48:F51)</f>
        <v>3643900</v>
      </c>
      <c r="G47" s="6">
        <f t="shared" si="16"/>
        <v>6087600</v>
      </c>
      <c r="H47" s="6">
        <f t="shared" si="16"/>
        <v>0</v>
      </c>
      <c r="I47" s="6">
        <f t="shared" si="16"/>
        <v>21500</v>
      </c>
      <c r="J47" s="6">
        <f t="shared" si="16"/>
        <v>0</v>
      </c>
      <c r="K47" s="6">
        <f t="shared" si="16"/>
        <v>0</v>
      </c>
      <c r="L47" s="6">
        <f t="shared" si="16"/>
        <v>0</v>
      </c>
      <c r="M47" s="6">
        <f t="shared" si="16"/>
        <v>314000</v>
      </c>
      <c r="N47" s="6">
        <f t="shared" si="16"/>
        <v>314000</v>
      </c>
      <c r="O47" s="6">
        <f t="shared" si="16"/>
        <v>0</v>
      </c>
      <c r="P47" s="6">
        <f t="shared" si="16"/>
        <v>0</v>
      </c>
      <c r="Q47" s="6">
        <f t="shared" si="16"/>
        <v>0</v>
      </c>
    </row>
    <row r="48" spans="1:17" ht="12.75">
      <c r="A48" s="444"/>
      <c r="B48" s="7" t="s">
        <v>74</v>
      </c>
      <c r="C48" s="8">
        <f aca="true" t="shared" si="17" ref="C48:C55">SUM(D48,M48)</f>
        <v>3800000</v>
      </c>
      <c r="D48" s="8">
        <f aca="true" t="shared" si="18" ref="D48:D55">SUM(E48,L48,K48,J48,I48,H48)</f>
        <v>3750000</v>
      </c>
      <c r="E48" s="8">
        <f>SUM(F48:G48)</f>
        <v>3730000</v>
      </c>
      <c r="F48" s="8">
        <v>3150000</v>
      </c>
      <c r="G48" s="8">
        <v>580000</v>
      </c>
      <c r="H48" s="8"/>
      <c r="I48" s="8">
        <v>20000</v>
      </c>
      <c r="J48" s="8"/>
      <c r="K48" s="8"/>
      <c r="L48" s="8"/>
      <c r="M48" s="8">
        <f>SUM(N48,P48,Q48)</f>
        <v>50000</v>
      </c>
      <c r="N48" s="8">
        <v>50000</v>
      </c>
      <c r="O48" s="8"/>
      <c r="P48" s="8"/>
      <c r="Q48" s="8"/>
    </row>
    <row r="49" spans="1:17" ht="12.75">
      <c r="A49" s="444"/>
      <c r="B49" s="7" t="s">
        <v>75</v>
      </c>
      <c r="C49" s="8">
        <f t="shared" si="17"/>
        <v>6050000</v>
      </c>
      <c r="D49" s="8">
        <f t="shared" si="18"/>
        <v>5786000</v>
      </c>
      <c r="E49" s="8">
        <f>SUM(F49:G49)</f>
        <v>5784500</v>
      </c>
      <c r="F49" s="8">
        <v>493900</v>
      </c>
      <c r="G49" s="8">
        <v>5290600</v>
      </c>
      <c r="H49" s="8"/>
      <c r="I49" s="8">
        <v>1500</v>
      </c>
      <c r="J49" s="8"/>
      <c r="K49" s="8"/>
      <c r="L49" s="8"/>
      <c r="M49" s="8">
        <f>SUM(N49,P49,Q49)</f>
        <v>264000</v>
      </c>
      <c r="N49" s="8">
        <v>264000</v>
      </c>
      <c r="O49" s="8"/>
      <c r="P49" s="8"/>
      <c r="Q49" s="8"/>
    </row>
    <row r="50" spans="1:17" ht="12.75">
      <c r="A50" s="444"/>
      <c r="B50" s="7" t="s">
        <v>76</v>
      </c>
      <c r="C50" s="8">
        <f t="shared" si="17"/>
        <v>26000</v>
      </c>
      <c r="D50" s="8">
        <f t="shared" si="18"/>
        <v>26000</v>
      </c>
      <c r="E50" s="8">
        <f>SUM(F50:G50)</f>
        <v>26000</v>
      </c>
      <c r="F50" s="8"/>
      <c r="G50" s="8">
        <v>26000</v>
      </c>
      <c r="H50" s="8"/>
      <c r="I50" s="8"/>
      <c r="J50" s="8"/>
      <c r="K50" s="8"/>
      <c r="L50" s="8"/>
      <c r="M50" s="8">
        <f>SUM(N50,P50,Q50)</f>
        <v>0</v>
      </c>
      <c r="N50" s="8"/>
      <c r="O50" s="8"/>
      <c r="P50" s="8"/>
      <c r="Q50" s="8"/>
    </row>
    <row r="51" spans="1:17" ht="12.75">
      <c r="A51" s="444"/>
      <c r="B51" s="7" t="s">
        <v>77</v>
      </c>
      <c r="C51" s="8">
        <f t="shared" si="17"/>
        <v>191000</v>
      </c>
      <c r="D51" s="8">
        <f t="shared" si="18"/>
        <v>191000</v>
      </c>
      <c r="E51" s="8">
        <f>SUM(F51:G51)</f>
        <v>191000</v>
      </c>
      <c r="F51" s="8"/>
      <c r="G51" s="8">
        <v>191000</v>
      </c>
      <c r="H51" s="8"/>
      <c r="I51" s="8"/>
      <c r="J51" s="8"/>
      <c r="K51" s="8"/>
      <c r="L51" s="8"/>
      <c r="M51" s="8">
        <f>SUM(N51,P51,Q51)</f>
        <v>0</v>
      </c>
      <c r="N51" s="8"/>
      <c r="O51" s="8"/>
      <c r="P51" s="8"/>
      <c r="Q51" s="8"/>
    </row>
    <row r="52" spans="1:17" s="2" customFormat="1" ht="12.75">
      <c r="A52" s="5" t="s">
        <v>78</v>
      </c>
      <c r="B52" s="5"/>
      <c r="C52" s="6">
        <f>SUM(C53)</f>
        <v>85046739</v>
      </c>
      <c r="D52" s="6">
        <f aca="true" t="shared" si="19" ref="D52:Q52">SUM(D53)</f>
        <v>190000</v>
      </c>
      <c r="E52" s="6">
        <f>SUM(E53)</f>
        <v>190000</v>
      </c>
      <c r="F52" s="6">
        <f t="shared" si="19"/>
        <v>0</v>
      </c>
      <c r="G52" s="6">
        <f t="shared" si="19"/>
        <v>190000</v>
      </c>
      <c r="H52" s="6">
        <f t="shared" si="19"/>
        <v>0</v>
      </c>
      <c r="I52" s="6">
        <f t="shared" si="19"/>
        <v>0</v>
      </c>
      <c r="J52" s="6">
        <f t="shared" si="19"/>
        <v>0</v>
      </c>
      <c r="K52" s="6">
        <f t="shared" si="19"/>
        <v>0</v>
      </c>
      <c r="L52" s="6">
        <f t="shared" si="19"/>
        <v>0</v>
      </c>
      <c r="M52" s="6">
        <f t="shared" si="19"/>
        <v>84856739</v>
      </c>
      <c r="N52" s="6">
        <f t="shared" si="19"/>
        <v>84856739</v>
      </c>
      <c r="O52" s="6">
        <f t="shared" si="19"/>
        <v>84856739</v>
      </c>
      <c r="P52" s="6">
        <f t="shared" si="19"/>
        <v>0</v>
      </c>
      <c r="Q52" s="6">
        <f t="shared" si="19"/>
        <v>0</v>
      </c>
    </row>
    <row r="53" spans="1:17" ht="12.75">
      <c r="A53" s="7"/>
      <c r="B53" s="7" t="s">
        <v>79</v>
      </c>
      <c r="C53" s="8">
        <f t="shared" si="17"/>
        <v>85046739</v>
      </c>
      <c r="D53" s="8">
        <f t="shared" si="18"/>
        <v>190000</v>
      </c>
      <c r="E53" s="8">
        <f>SUM(F53:G53)</f>
        <v>190000</v>
      </c>
      <c r="F53" s="8"/>
      <c r="G53" s="8">
        <v>190000</v>
      </c>
      <c r="H53" s="8"/>
      <c r="I53" s="8"/>
      <c r="J53" s="8"/>
      <c r="K53" s="8"/>
      <c r="L53" s="8"/>
      <c r="M53" s="8">
        <f>SUM(N53,P53,Q53)</f>
        <v>84856739</v>
      </c>
      <c r="N53" s="8">
        <v>84856739</v>
      </c>
      <c r="O53" s="8">
        <v>84856739</v>
      </c>
      <c r="P53" s="8"/>
      <c r="Q53" s="8"/>
    </row>
    <row r="54" spans="1:17" s="2" customFormat="1" ht="12.75">
      <c r="A54" s="5" t="s">
        <v>80</v>
      </c>
      <c r="B54" s="5"/>
      <c r="C54" s="6">
        <f>SUM(C55)</f>
        <v>6981320</v>
      </c>
      <c r="D54" s="6">
        <f>SUM(D55)</f>
        <v>6981320</v>
      </c>
      <c r="E54" s="6">
        <f>SUM(E55)</f>
        <v>0</v>
      </c>
      <c r="F54" s="6">
        <f aca="true" t="shared" si="20" ref="F54:Q54">SUM(F55)</f>
        <v>0</v>
      </c>
      <c r="G54" s="6">
        <f t="shared" si="20"/>
        <v>0</v>
      </c>
      <c r="H54" s="6">
        <f t="shared" si="20"/>
        <v>0</v>
      </c>
      <c r="I54" s="6">
        <f t="shared" si="20"/>
        <v>0</v>
      </c>
      <c r="J54" s="6">
        <f t="shared" si="20"/>
        <v>6981320</v>
      </c>
      <c r="K54" s="6">
        <f t="shared" si="20"/>
        <v>0</v>
      </c>
      <c r="L54" s="6">
        <f t="shared" si="20"/>
        <v>0</v>
      </c>
      <c r="M54" s="6">
        <f t="shared" si="20"/>
        <v>0</v>
      </c>
      <c r="N54" s="6">
        <f t="shared" si="20"/>
        <v>0</v>
      </c>
      <c r="O54" s="6">
        <f t="shared" si="20"/>
        <v>0</v>
      </c>
      <c r="P54" s="6">
        <f t="shared" si="20"/>
        <v>0</v>
      </c>
      <c r="Q54" s="6">
        <f t="shared" si="20"/>
        <v>0</v>
      </c>
    </row>
    <row r="55" spans="1:17" ht="12.75">
      <c r="A55" s="7"/>
      <c r="B55" s="7" t="s">
        <v>81</v>
      </c>
      <c r="C55" s="8">
        <f t="shared" si="17"/>
        <v>6981320</v>
      </c>
      <c r="D55" s="8">
        <f t="shared" si="18"/>
        <v>6981320</v>
      </c>
      <c r="E55" s="8">
        <f>SUM(F55:G55)</f>
        <v>0</v>
      </c>
      <c r="F55" s="8"/>
      <c r="G55" s="8"/>
      <c r="H55" s="8"/>
      <c r="I55" s="8"/>
      <c r="J55" s="8">
        <v>6981320</v>
      </c>
      <c r="K55" s="8"/>
      <c r="L55" s="8"/>
      <c r="M55" s="8">
        <f>SUM(N55,P55,Q55)</f>
        <v>0</v>
      </c>
      <c r="N55" s="8"/>
      <c r="O55" s="8"/>
      <c r="P55" s="8"/>
      <c r="Q55" s="8"/>
    </row>
    <row r="56" spans="1:17" s="2" customFormat="1" ht="12.75">
      <c r="A56" s="5" t="s">
        <v>82</v>
      </c>
      <c r="B56" s="5"/>
      <c r="C56" s="6">
        <f aca="true" t="shared" si="21" ref="C56:Q56">SUM(C57,C58,C59,C65,C66,C67,C72)</f>
        <v>87759334</v>
      </c>
      <c r="D56" s="6">
        <f t="shared" si="21"/>
        <v>74990934</v>
      </c>
      <c r="E56" s="6">
        <f t="shared" si="21"/>
        <v>50898460</v>
      </c>
      <c r="F56" s="6">
        <f t="shared" si="21"/>
        <v>31252195</v>
      </c>
      <c r="G56" s="6">
        <f t="shared" si="21"/>
        <v>19646265</v>
      </c>
      <c r="H56" s="6">
        <f t="shared" si="21"/>
        <v>487000</v>
      </c>
      <c r="I56" s="6">
        <f t="shared" si="21"/>
        <v>970000</v>
      </c>
      <c r="J56" s="6">
        <f t="shared" si="21"/>
        <v>22635474</v>
      </c>
      <c r="K56" s="6">
        <f t="shared" si="21"/>
        <v>0</v>
      </c>
      <c r="L56" s="6">
        <f t="shared" si="21"/>
        <v>0</v>
      </c>
      <c r="M56" s="6">
        <f t="shared" si="21"/>
        <v>12768400</v>
      </c>
      <c r="N56" s="6">
        <f t="shared" si="21"/>
        <v>6966400</v>
      </c>
      <c r="O56" s="6">
        <f t="shared" si="21"/>
        <v>4865400</v>
      </c>
      <c r="P56" s="6">
        <f t="shared" si="21"/>
        <v>5802000</v>
      </c>
      <c r="Q56" s="6">
        <f t="shared" si="21"/>
        <v>0</v>
      </c>
    </row>
    <row r="57" spans="1:17" ht="12.75">
      <c r="A57" s="444"/>
      <c r="B57" s="7" t="s">
        <v>83</v>
      </c>
      <c r="C57" s="10">
        <f>SUM(D57,M57)</f>
        <v>1182535</v>
      </c>
      <c r="D57" s="10">
        <f>SUM(E57,L57,K57,J57,I57,H57)</f>
        <v>1182535</v>
      </c>
      <c r="E57" s="10">
        <f>SUM(F57:G57)</f>
        <v>1182535</v>
      </c>
      <c r="F57" s="8">
        <v>1110735</v>
      </c>
      <c r="G57" s="8">
        <v>71800</v>
      </c>
      <c r="H57" s="8"/>
      <c r="I57" s="8"/>
      <c r="J57" s="8"/>
      <c r="K57" s="8"/>
      <c r="L57" s="8"/>
      <c r="M57" s="10">
        <f aca="true" t="shared" si="22" ref="M57:M144">SUM(N57,P57,Q57)</f>
        <v>0</v>
      </c>
      <c r="N57" s="8"/>
      <c r="O57" s="8"/>
      <c r="P57" s="8"/>
      <c r="Q57" s="8"/>
    </row>
    <row r="58" spans="1:17" s="9" customFormat="1" ht="12.75">
      <c r="A58" s="444"/>
      <c r="B58" s="295" t="s">
        <v>86</v>
      </c>
      <c r="C58" s="10">
        <f aca="true" t="shared" si="23" ref="C58:C77">SUM(D58,M58)</f>
        <v>1170000</v>
      </c>
      <c r="D58" s="10">
        <f aca="true" t="shared" si="24" ref="D58:D77">SUM(E58,L58,K58,J58,I58,H58)</f>
        <v>1170000</v>
      </c>
      <c r="E58" s="10">
        <f>SUM(F58:G58)</f>
        <v>250000</v>
      </c>
      <c r="F58" s="10">
        <v>10000</v>
      </c>
      <c r="G58" s="10">
        <f>220000+20000</f>
        <v>240000</v>
      </c>
      <c r="H58" s="10"/>
      <c r="I58" s="10">
        <v>920000</v>
      </c>
      <c r="J58" s="10"/>
      <c r="K58" s="10"/>
      <c r="L58" s="10"/>
      <c r="M58" s="10">
        <f t="shared" si="22"/>
        <v>0</v>
      </c>
      <c r="N58" s="10"/>
      <c r="O58" s="10"/>
      <c r="P58" s="10"/>
      <c r="Q58" s="10"/>
    </row>
    <row r="59" spans="1:17" s="9" customFormat="1" ht="12.75">
      <c r="A59" s="444"/>
      <c r="B59" s="295" t="s">
        <v>87</v>
      </c>
      <c r="C59" s="10">
        <f>SUM(C60:C64)</f>
        <v>66441923</v>
      </c>
      <c r="D59" s="10">
        <f aca="true" t="shared" si="25" ref="D59:Q59">SUM(D60:D64)</f>
        <v>59875923</v>
      </c>
      <c r="E59" s="10">
        <f t="shared" si="25"/>
        <v>38716125</v>
      </c>
      <c r="F59" s="10">
        <f t="shared" si="25"/>
        <v>29958635</v>
      </c>
      <c r="G59" s="10">
        <f t="shared" si="25"/>
        <v>8757490</v>
      </c>
      <c r="H59" s="10">
        <f t="shared" si="25"/>
        <v>0</v>
      </c>
      <c r="I59" s="10">
        <f t="shared" si="25"/>
        <v>50000</v>
      </c>
      <c r="J59" s="10">
        <f t="shared" si="25"/>
        <v>21109798</v>
      </c>
      <c r="K59" s="10">
        <f t="shared" si="25"/>
        <v>0</v>
      </c>
      <c r="L59" s="10">
        <f t="shared" si="25"/>
        <v>0</v>
      </c>
      <c r="M59" s="10">
        <f t="shared" si="25"/>
        <v>6566000</v>
      </c>
      <c r="N59" s="10">
        <f t="shared" si="25"/>
        <v>6566000</v>
      </c>
      <c r="O59" s="10">
        <f t="shared" si="25"/>
        <v>4865000</v>
      </c>
      <c r="P59" s="10">
        <f t="shared" si="25"/>
        <v>0</v>
      </c>
      <c r="Q59" s="10">
        <f t="shared" si="25"/>
        <v>0</v>
      </c>
    </row>
    <row r="60" spans="1:17" s="176" customFormat="1" ht="12.75" hidden="1">
      <c r="A60" s="444"/>
      <c r="B60" s="175" t="s">
        <v>84</v>
      </c>
      <c r="C60" s="174">
        <f>SUM(D60,M60)</f>
        <v>4648398</v>
      </c>
      <c r="D60" s="174">
        <f>SUM(E60,L60,K60,J60,I60,H60)</f>
        <v>4613398</v>
      </c>
      <c r="E60" s="174">
        <f aca="true" t="shared" si="26" ref="E60:E66">SUM(F60:G60)</f>
        <v>0</v>
      </c>
      <c r="F60" s="174"/>
      <c r="G60" s="174"/>
      <c r="H60" s="174"/>
      <c r="I60" s="174"/>
      <c r="J60" s="174">
        <v>4613398</v>
      </c>
      <c r="K60" s="174"/>
      <c r="L60" s="174"/>
      <c r="M60" s="174">
        <f>SUM(N60,P60,Q60)</f>
        <v>35000</v>
      </c>
      <c r="N60" s="174">
        <v>35000</v>
      </c>
      <c r="O60" s="174">
        <v>35000</v>
      </c>
      <c r="P60" s="174"/>
      <c r="Q60" s="174"/>
    </row>
    <row r="61" spans="1:17" s="176" customFormat="1" ht="0.75" customHeight="1" hidden="1">
      <c r="A61" s="444"/>
      <c r="B61" s="175" t="s">
        <v>85</v>
      </c>
      <c r="C61" s="174">
        <f t="shared" si="23"/>
        <v>60554925</v>
      </c>
      <c r="D61" s="174">
        <f>SUM(E61,L61,K61,J61,I61,H61)</f>
        <v>54023925</v>
      </c>
      <c r="E61" s="174">
        <f t="shared" si="26"/>
        <v>38716125</v>
      </c>
      <c r="F61" s="174">
        <f>30458635-500000</f>
        <v>29958635</v>
      </c>
      <c r="G61" s="174">
        <f>9757490-1000000</f>
        <v>8757490</v>
      </c>
      <c r="H61" s="174"/>
      <c r="I61" s="174">
        <v>50000</v>
      </c>
      <c r="J61" s="174">
        <v>15257800</v>
      </c>
      <c r="K61" s="174"/>
      <c r="L61" s="174"/>
      <c r="M61" s="174">
        <f t="shared" si="22"/>
        <v>6531000</v>
      </c>
      <c r="N61" s="174">
        <v>6531000</v>
      </c>
      <c r="O61" s="174">
        <v>4830000</v>
      </c>
      <c r="P61" s="174"/>
      <c r="Q61" s="174"/>
    </row>
    <row r="62" spans="1:17" s="176" customFormat="1" ht="12.75" hidden="1">
      <c r="A62" s="444"/>
      <c r="B62" s="175" t="s">
        <v>88</v>
      </c>
      <c r="C62" s="174">
        <f t="shared" si="23"/>
        <v>800000</v>
      </c>
      <c r="D62" s="174">
        <f t="shared" si="24"/>
        <v>800000</v>
      </c>
      <c r="E62" s="174">
        <f t="shared" si="26"/>
        <v>0</v>
      </c>
      <c r="F62" s="174"/>
      <c r="G62" s="174"/>
      <c r="H62" s="174"/>
      <c r="I62" s="174"/>
      <c r="J62" s="174">
        <v>800000</v>
      </c>
      <c r="K62" s="174"/>
      <c r="L62" s="174"/>
      <c r="M62" s="174">
        <f t="shared" si="22"/>
        <v>0</v>
      </c>
      <c r="N62" s="174"/>
      <c r="O62" s="174"/>
      <c r="P62" s="174"/>
      <c r="Q62" s="174"/>
    </row>
    <row r="63" spans="1:17" s="176" customFormat="1" ht="12.75" hidden="1">
      <c r="A63" s="444"/>
      <c r="B63" s="175" t="s">
        <v>89</v>
      </c>
      <c r="C63" s="174">
        <f t="shared" si="23"/>
        <v>438600</v>
      </c>
      <c r="D63" s="174">
        <f t="shared" si="24"/>
        <v>438600</v>
      </c>
      <c r="E63" s="174">
        <f t="shared" si="26"/>
        <v>0</v>
      </c>
      <c r="F63" s="174"/>
      <c r="G63" s="174"/>
      <c r="H63" s="174"/>
      <c r="I63" s="174"/>
      <c r="J63" s="174">
        <v>438600</v>
      </c>
      <c r="K63" s="174"/>
      <c r="L63" s="174"/>
      <c r="M63" s="174">
        <f t="shared" si="22"/>
        <v>0</v>
      </c>
      <c r="N63" s="174"/>
      <c r="O63" s="174"/>
      <c r="P63" s="174"/>
      <c r="Q63" s="174"/>
    </row>
    <row r="64" spans="1:17" s="176" customFormat="1" ht="12.75" hidden="1">
      <c r="A64" s="444"/>
      <c r="B64" s="175" t="s">
        <v>67</v>
      </c>
      <c r="C64" s="174">
        <f t="shared" si="23"/>
        <v>0</v>
      </c>
      <c r="D64" s="174">
        <f t="shared" si="24"/>
        <v>0</v>
      </c>
      <c r="E64" s="174">
        <f t="shared" si="26"/>
        <v>0</v>
      </c>
      <c r="F64" s="174"/>
      <c r="G64" s="174"/>
      <c r="H64" s="174"/>
      <c r="I64" s="174"/>
      <c r="J64" s="174"/>
      <c r="K64" s="174"/>
      <c r="L64" s="174"/>
      <c r="M64" s="174">
        <f t="shared" si="22"/>
        <v>0</v>
      </c>
      <c r="N64" s="174"/>
      <c r="O64" s="174"/>
      <c r="P64" s="174"/>
      <c r="Q64" s="174"/>
    </row>
    <row r="65" spans="1:17" s="9" customFormat="1" ht="12.75">
      <c r="A65" s="444"/>
      <c r="B65" s="295" t="s">
        <v>90</v>
      </c>
      <c r="C65" s="8">
        <f>SUM(D65,M65)</f>
        <v>62000</v>
      </c>
      <c r="D65" s="8">
        <f t="shared" si="24"/>
        <v>62000</v>
      </c>
      <c r="E65" s="8">
        <f t="shared" si="26"/>
        <v>62000</v>
      </c>
      <c r="F65" s="10">
        <v>50325</v>
      </c>
      <c r="G65" s="10">
        <v>11675</v>
      </c>
      <c r="H65" s="10"/>
      <c r="I65" s="10"/>
      <c r="J65" s="10"/>
      <c r="K65" s="10"/>
      <c r="L65" s="10"/>
      <c r="M65" s="10">
        <f t="shared" si="22"/>
        <v>0</v>
      </c>
      <c r="N65" s="10"/>
      <c r="O65" s="10"/>
      <c r="P65" s="10"/>
      <c r="Q65" s="10"/>
    </row>
    <row r="66" spans="1:17" s="9" customFormat="1" ht="12.75">
      <c r="A66" s="444"/>
      <c r="B66" s="295" t="s">
        <v>91</v>
      </c>
      <c r="C66" s="8">
        <f t="shared" si="23"/>
        <v>288664</v>
      </c>
      <c r="D66" s="8">
        <f t="shared" si="24"/>
        <v>288664</v>
      </c>
      <c r="E66" s="8">
        <f t="shared" si="26"/>
        <v>0</v>
      </c>
      <c r="F66" s="10"/>
      <c r="G66" s="10"/>
      <c r="H66" s="10"/>
      <c r="I66" s="10"/>
      <c r="J66" s="10">
        <v>288664</v>
      </c>
      <c r="K66" s="10"/>
      <c r="L66" s="10"/>
      <c r="M66" s="10">
        <f t="shared" si="22"/>
        <v>0</v>
      </c>
      <c r="N66" s="10"/>
      <c r="O66" s="10"/>
      <c r="P66" s="10"/>
      <c r="Q66" s="10"/>
    </row>
    <row r="67" spans="1:17" s="9" customFormat="1" ht="12.75">
      <c r="A67" s="444"/>
      <c r="B67" s="295" t="s">
        <v>92</v>
      </c>
      <c r="C67" s="8">
        <f aca="true" t="shared" si="27" ref="C67:Q67">SUM(C68:C71)</f>
        <v>11019936</v>
      </c>
      <c r="D67" s="8">
        <f t="shared" si="27"/>
        <v>10619936</v>
      </c>
      <c r="E67" s="8">
        <f t="shared" si="27"/>
        <v>9130300</v>
      </c>
      <c r="F67" s="8">
        <f t="shared" si="27"/>
        <v>20000</v>
      </c>
      <c r="G67" s="8">
        <f t="shared" si="27"/>
        <v>9110300</v>
      </c>
      <c r="H67" s="8">
        <f t="shared" si="27"/>
        <v>300000</v>
      </c>
      <c r="I67" s="8">
        <f t="shared" si="27"/>
        <v>0</v>
      </c>
      <c r="J67" s="8">
        <f t="shared" si="27"/>
        <v>1189636</v>
      </c>
      <c r="K67" s="8">
        <f t="shared" si="27"/>
        <v>0</v>
      </c>
      <c r="L67" s="8">
        <f t="shared" si="27"/>
        <v>0</v>
      </c>
      <c r="M67" s="8">
        <f t="shared" si="27"/>
        <v>400000</v>
      </c>
      <c r="N67" s="8">
        <f t="shared" si="27"/>
        <v>400000</v>
      </c>
      <c r="O67" s="8">
        <f t="shared" si="27"/>
        <v>0</v>
      </c>
      <c r="P67" s="8">
        <f t="shared" si="27"/>
        <v>0</v>
      </c>
      <c r="Q67" s="8">
        <f t="shared" si="27"/>
        <v>0</v>
      </c>
    </row>
    <row r="68" spans="1:17" s="176" customFormat="1" ht="12.75" hidden="1">
      <c r="A68" s="444"/>
      <c r="B68" s="175" t="s">
        <v>93</v>
      </c>
      <c r="C68" s="174">
        <f t="shared" si="23"/>
        <v>435000</v>
      </c>
      <c r="D68" s="174">
        <f t="shared" si="24"/>
        <v>435000</v>
      </c>
      <c r="E68" s="174">
        <f>SUM(F68:G68)</f>
        <v>135000</v>
      </c>
      <c r="F68" s="174">
        <v>10000</v>
      </c>
      <c r="G68" s="174">
        <v>125000</v>
      </c>
      <c r="H68" s="174">
        <v>300000</v>
      </c>
      <c r="I68" s="174"/>
      <c r="J68" s="174"/>
      <c r="K68" s="174"/>
      <c r="L68" s="174"/>
      <c r="M68" s="174">
        <f t="shared" si="22"/>
        <v>0</v>
      </c>
      <c r="N68" s="174"/>
      <c r="O68" s="174"/>
      <c r="P68" s="174"/>
      <c r="Q68" s="174"/>
    </row>
    <row r="69" spans="1:17" s="176" customFormat="1" ht="12.75" hidden="1">
      <c r="A69" s="444"/>
      <c r="B69" s="175" t="s">
        <v>97</v>
      </c>
      <c r="C69" s="174">
        <f>SUM(D69,M69)</f>
        <v>5000</v>
      </c>
      <c r="D69" s="174">
        <f>SUM(E69,L69,K69,J69,I69,H69)</f>
        <v>5000</v>
      </c>
      <c r="E69" s="174">
        <f>SUM(F69:G69)</f>
        <v>5000</v>
      </c>
      <c r="F69" s="174"/>
      <c r="G69" s="174">
        <v>5000</v>
      </c>
      <c r="H69" s="174"/>
      <c r="I69" s="174"/>
      <c r="J69" s="174"/>
      <c r="K69" s="174"/>
      <c r="L69" s="174"/>
      <c r="M69" s="174">
        <f t="shared" si="22"/>
        <v>0</v>
      </c>
      <c r="N69" s="174"/>
      <c r="O69" s="174"/>
      <c r="P69" s="174"/>
      <c r="Q69" s="174"/>
    </row>
    <row r="70" spans="1:17" s="176" customFormat="1" ht="12.75" hidden="1">
      <c r="A70" s="444"/>
      <c r="B70" s="175" t="s">
        <v>94</v>
      </c>
      <c r="C70" s="174">
        <f t="shared" si="23"/>
        <v>230300</v>
      </c>
      <c r="D70" s="174">
        <f t="shared" si="24"/>
        <v>230300</v>
      </c>
      <c r="E70" s="174">
        <f>SUM(F70:G70)</f>
        <v>230300</v>
      </c>
      <c r="F70" s="174"/>
      <c r="G70" s="174">
        <v>230300</v>
      </c>
      <c r="H70" s="174"/>
      <c r="I70" s="174"/>
      <c r="J70" s="174"/>
      <c r="K70" s="174"/>
      <c r="L70" s="174"/>
      <c r="M70" s="174">
        <f t="shared" si="22"/>
        <v>0</v>
      </c>
      <c r="N70" s="174"/>
      <c r="O70" s="174"/>
      <c r="P70" s="174"/>
      <c r="Q70" s="174"/>
    </row>
    <row r="71" spans="1:17" s="176" customFormat="1" ht="12.75" hidden="1">
      <c r="A71" s="444"/>
      <c r="B71" s="175" t="s">
        <v>95</v>
      </c>
      <c r="C71" s="174">
        <f>SUM(D71,M71)</f>
        <v>10349636</v>
      </c>
      <c r="D71" s="174">
        <f t="shared" si="24"/>
        <v>9949636</v>
      </c>
      <c r="E71" s="174">
        <f>SUM(F71:G71)</f>
        <v>8760000</v>
      </c>
      <c r="F71" s="174">
        <v>10000</v>
      </c>
      <c r="G71" s="174">
        <f>9600000-1000000+150000</f>
        <v>8750000</v>
      </c>
      <c r="H71" s="174"/>
      <c r="I71" s="174"/>
      <c r="J71" s="174">
        <v>1189636</v>
      </c>
      <c r="K71" s="174"/>
      <c r="L71" s="174"/>
      <c r="M71" s="174">
        <f>SUM(N71,P71,Q71)</f>
        <v>400000</v>
      </c>
      <c r="N71" s="174">
        <v>400000</v>
      </c>
      <c r="O71" s="174"/>
      <c r="P71" s="174"/>
      <c r="Q71" s="174"/>
    </row>
    <row r="72" spans="1:17" s="9" customFormat="1" ht="12.75">
      <c r="A72" s="444"/>
      <c r="B72" s="295" t="s">
        <v>96</v>
      </c>
      <c r="C72" s="8">
        <f aca="true" t="shared" si="28" ref="C72:Q72">SUM(C73:C77)</f>
        <v>7594276</v>
      </c>
      <c r="D72" s="8">
        <f t="shared" si="28"/>
        <v>1791876</v>
      </c>
      <c r="E72" s="8">
        <f t="shared" si="28"/>
        <v>1557500</v>
      </c>
      <c r="F72" s="8">
        <f t="shared" si="28"/>
        <v>102500</v>
      </c>
      <c r="G72" s="8">
        <f t="shared" si="28"/>
        <v>1455000</v>
      </c>
      <c r="H72" s="8">
        <f t="shared" si="28"/>
        <v>187000</v>
      </c>
      <c r="I72" s="8">
        <f t="shared" si="28"/>
        <v>0</v>
      </c>
      <c r="J72" s="8">
        <f t="shared" si="28"/>
        <v>47376</v>
      </c>
      <c r="K72" s="8">
        <f t="shared" si="28"/>
        <v>0</v>
      </c>
      <c r="L72" s="8">
        <f t="shared" si="28"/>
        <v>0</v>
      </c>
      <c r="M72" s="8">
        <f t="shared" si="28"/>
        <v>5802400</v>
      </c>
      <c r="N72" s="8">
        <f t="shared" si="28"/>
        <v>400</v>
      </c>
      <c r="O72" s="8">
        <f t="shared" si="28"/>
        <v>400</v>
      </c>
      <c r="P72" s="8">
        <f t="shared" si="28"/>
        <v>5802000</v>
      </c>
      <c r="Q72" s="8">
        <f t="shared" si="28"/>
        <v>0</v>
      </c>
    </row>
    <row r="73" spans="1:17" s="176" customFormat="1" ht="12.75" hidden="1">
      <c r="A73" s="444"/>
      <c r="B73" s="175" t="s">
        <v>97</v>
      </c>
      <c r="C73" s="174">
        <f t="shared" si="23"/>
        <v>75000</v>
      </c>
      <c r="D73" s="174">
        <f t="shared" si="24"/>
        <v>75000</v>
      </c>
      <c r="E73" s="174">
        <f>SUM(F73:G73)</f>
        <v>75000</v>
      </c>
      <c r="F73" s="174"/>
      <c r="G73" s="174">
        <v>75000</v>
      </c>
      <c r="H73" s="174"/>
      <c r="I73" s="174"/>
      <c r="J73" s="174"/>
      <c r="K73" s="174"/>
      <c r="L73" s="174"/>
      <c r="M73" s="174">
        <f t="shared" si="22"/>
        <v>0</v>
      </c>
      <c r="N73" s="174"/>
      <c r="O73" s="174"/>
      <c r="P73" s="174"/>
      <c r="Q73" s="174"/>
    </row>
    <row r="74" spans="1:17" s="176" customFormat="1" ht="12.75" hidden="1">
      <c r="A74" s="444"/>
      <c r="B74" s="175" t="s">
        <v>95</v>
      </c>
      <c r="C74" s="174">
        <f>SUM(D74,M74)</f>
        <v>200000</v>
      </c>
      <c r="D74" s="174">
        <f>SUM(E74,L74,K74,J74,I74,H74)</f>
        <v>200000</v>
      </c>
      <c r="E74" s="174">
        <f>SUM(F74:G74)</f>
        <v>200000</v>
      </c>
      <c r="F74" s="174"/>
      <c r="G74" s="174">
        <v>200000</v>
      </c>
      <c r="H74" s="174"/>
      <c r="I74" s="174"/>
      <c r="J74" s="174"/>
      <c r="K74" s="174"/>
      <c r="L74" s="174"/>
      <c r="M74" s="174">
        <f t="shared" si="22"/>
        <v>0</v>
      </c>
      <c r="N74" s="174"/>
      <c r="O74" s="174"/>
      <c r="P74" s="174"/>
      <c r="Q74" s="174"/>
    </row>
    <row r="75" spans="1:17" s="176" customFormat="1" ht="12.75" hidden="1">
      <c r="A75" s="444"/>
      <c r="B75" s="175" t="s">
        <v>84</v>
      </c>
      <c r="C75" s="174">
        <f t="shared" si="23"/>
        <v>7306276</v>
      </c>
      <c r="D75" s="174">
        <f t="shared" si="24"/>
        <v>1503876</v>
      </c>
      <c r="E75" s="174">
        <f>SUM(F75:G75)</f>
        <v>1269500</v>
      </c>
      <c r="F75" s="174">
        <v>102500</v>
      </c>
      <c r="G75" s="174">
        <v>1167000</v>
      </c>
      <c r="H75" s="174">
        <v>187000</v>
      </c>
      <c r="I75" s="174"/>
      <c r="J75" s="174">
        <v>47376</v>
      </c>
      <c r="K75" s="174"/>
      <c r="L75" s="174"/>
      <c r="M75" s="174">
        <f t="shared" si="22"/>
        <v>5802400</v>
      </c>
      <c r="N75" s="174">
        <v>400</v>
      </c>
      <c r="O75" s="174">
        <v>400</v>
      </c>
      <c r="P75" s="174">
        <v>5802000</v>
      </c>
      <c r="Q75" s="174"/>
    </row>
    <row r="76" spans="1:17" s="176" customFormat="1" ht="12.75" hidden="1">
      <c r="A76" s="444"/>
      <c r="B76" s="175" t="s">
        <v>88</v>
      </c>
      <c r="C76" s="174">
        <f t="shared" si="23"/>
        <v>5000</v>
      </c>
      <c r="D76" s="174">
        <f t="shared" si="24"/>
        <v>5000</v>
      </c>
      <c r="E76" s="174">
        <f>SUM(F76:G76)</f>
        <v>5000</v>
      </c>
      <c r="F76" s="174"/>
      <c r="G76" s="174">
        <v>5000</v>
      </c>
      <c r="H76" s="174"/>
      <c r="I76" s="174"/>
      <c r="J76" s="174"/>
      <c r="K76" s="174"/>
      <c r="L76" s="174"/>
      <c r="M76" s="174">
        <f t="shared" si="22"/>
        <v>0</v>
      </c>
      <c r="N76" s="174"/>
      <c r="O76" s="174"/>
      <c r="P76" s="174"/>
      <c r="Q76" s="174"/>
    </row>
    <row r="77" spans="1:17" s="176" customFormat="1" ht="12.75" hidden="1">
      <c r="A77" s="444"/>
      <c r="B77" s="175" t="s">
        <v>89</v>
      </c>
      <c r="C77" s="174">
        <f t="shared" si="23"/>
        <v>8000</v>
      </c>
      <c r="D77" s="174">
        <f t="shared" si="24"/>
        <v>8000</v>
      </c>
      <c r="E77" s="174">
        <f>SUM(F77:G77)</f>
        <v>8000</v>
      </c>
      <c r="F77" s="174"/>
      <c r="G77" s="174">
        <v>8000</v>
      </c>
      <c r="H77" s="174"/>
      <c r="I77" s="174"/>
      <c r="J77" s="174"/>
      <c r="K77" s="174"/>
      <c r="L77" s="174"/>
      <c r="M77" s="174">
        <f t="shared" si="22"/>
        <v>0</v>
      </c>
      <c r="N77" s="174"/>
      <c r="O77" s="174"/>
      <c r="P77" s="174"/>
      <c r="Q77" s="174"/>
    </row>
    <row r="78" spans="1:17" ht="12.75">
      <c r="A78" s="5" t="s">
        <v>98</v>
      </c>
      <c r="B78" s="5"/>
      <c r="C78" s="6">
        <f>SUM(C79)</f>
        <v>200000</v>
      </c>
      <c r="D78" s="6">
        <f aca="true" t="shared" si="29" ref="D78:Q78">SUM(D79)</f>
        <v>200000</v>
      </c>
      <c r="E78" s="6">
        <f t="shared" si="29"/>
        <v>0</v>
      </c>
      <c r="F78" s="6">
        <f t="shared" si="29"/>
        <v>0</v>
      </c>
      <c r="G78" s="6">
        <f t="shared" si="29"/>
        <v>0</v>
      </c>
      <c r="H78" s="6">
        <f t="shared" si="29"/>
        <v>200000</v>
      </c>
      <c r="I78" s="6">
        <f t="shared" si="29"/>
        <v>0</v>
      </c>
      <c r="J78" s="6">
        <f t="shared" si="29"/>
        <v>0</v>
      </c>
      <c r="K78" s="6">
        <f t="shared" si="29"/>
        <v>0</v>
      </c>
      <c r="L78" s="6">
        <f t="shared" si="29"/>
        <v>0</v>
      </c>
      <c r="M78" s="6">
        <f t="shared" si="29"/>
        <v>0</v>
      </c>
      <c r="N78" s="6">
        <f t="shared" si="29"/>
        <v>0</v>
      </c>
      <c r="O78" s="6">
        <f t="shared" si="29"/>
        <v>0</v>
      </c>
      <c r="P78" s="6">
        <f t="shared" si="29"/>
        <v>0</v>
      </c>
      <c r="Q78" s="6">
        <f t="shared" si="29"/>
        <v>0</v>
      </c>
    </row>
    <row r="79" spans="1:17" ht="12.75">
      <c r="A79" s="7"/>
      <c r="B79" s="7" t="s">
        <v>99</v>
      </c>
      <c r="C79" s="8">
        <f>SUM(D79,M79)</f>
        <v>200000</v>
      </c>
      <c r="D79" s="8">
        <f>SUM(E79,L79,K79,J79,I79,H79)</f>
        <v>200000</v>
      </c>
      <c r="E79" s="8">
        <f>SUM(F79:G79)</f>
        <v>0</v>
      </c>
      <c r="F79" s="8"/>
      <c r="G79" s="8"/>
      <c r="H79" s="8">
        <v>200000</v>
      </c>
      <c r="I79" s="8"/>
      <c r="J79" s="8"/>
      <c r="K79" s="8"/>
      <c r="L79" s="8"/>
      <c r="M79" s="8">
        <f>SUM(N79,P79,Q79)</f>
        <v>0</v>
      </c>
      <c r="N79" s="8"/>
      <c r="O79" s="8"/>
      <c r="P79" s="8"/>
      <c r="Q79" s="8"/>
    </row>
    <row r="80" spans="1:17" s="2" customFormat="1" ht="12.75">
      <c r="A80" s="5" t="s">
        <v>100</v>
      </c>
      <c r="B80" s="5"/>
      <c r="C80" s="6">
        <f>SUM(C81:C82)</f>
        <v>21485074</v>
      </c>
      <c r="D80" s="6">
        <f aca="true" t="shared" si="30" ref="D80:Q80">SUM(D81:D82)</f>
        <v>21485074</v>
      </c>
      <c r="E80" s="6">
        <f t="shared" si="30"/>
        <v>0</v>
      </c>
      <c r="F80" s="6">
        <f t="shared" si="30"/>
        <v>0</v>
      </c>
      <c r="G80" s="6">
        <f t="shared" si="30"/>
        <v>0</v>
      </c>
      <c r="H80" s="6">
        <f t="shared" si="30"/>
        <v>0</v>
      </c>
      <c r="I80" s="6">
        <f t="shared" si="30"/>
        <v>0</v>
      </c>
      <c r="J80" s="6">
        <f t="shared" si="30"/>
        <v>0</v>
      </c>
      <c r="K80" s="6">
        <f t="shared" si="30"/>
        <v>9544274</v>
      </c>
      <c r="L80" s="6">
        <f t="shared" si="30"/>
        <v>11940800</v>
      </c>
      <c r="M80" s="6">
        <f t="shared" si="30"/>
        <v>0</v>
      </c>
      <c r="N80" s="6">
        <f t="shared" si="30"/>
        <v>0</v>
      </c>
      <c r="O80" s="6">
        <f t="shared" si="30"/>
        <v>0</v>
      </c>
      <c r="P80" s="6">
        <f t="shared" si="30"/>
        <v>0</v>
      </c>
      <c r="Q80" s="6">
        <f t="shared" si="30"/>
        <v>0</v>
      </c>
    </row>
    <row r="81" spans="1:17" ht="12.75">
      <c r="A81" s="444"/>
      <c r="B81" s="7" t="s">
        <v>101</v>
      </c>
      <c r="C81" s="8">
        <f>SUM(D81,M81)</f>
        <v>11940800</v>
      </c>
      <c r="D81" s="8">
        <f>SUM(E81,L81,K81,J81,I81,H81)</f>
        <v>11940800</v>
      </c>
      <c r="E81" s="8">
        <f>SUM(F81:G81)</f>
        <v>0</v>
      </c>
      <c r="F81" s="8"/>
      <c r="G81" s="8"/>
      <c r="H81" s="8"/>
      <c r="I81" s="8"/>
      <c r="J81" s="8"/>
      <c r="K81" s="8"/>
      <c r="L81" s="8">
        <f>13740800-1800000</f>
        <v>11940800</v>
      </c>
      <c r="M81" s="8">
        <f t="shared" si="22"/>
        <v>0</v>
      </c>
      <c r="N81" s="8"/>
      <c r="O81" s="8"/>
      <c r="P81" s="8"/>
      <c r="Q81" s="8"/>
    </row>
    <row r="82" spans="1:17" ht="12.75">
      <c r="A82" s="444"/>
      <c r="B82" s="7" t="s">
        <v>102</v>
      </c>
      <c r="C82" s="8">
        <f>SUM(D82,M82)</f>
        <v>9544274</v>
      </c>
      <c r="D82" s="8">
        <f>SUM(E82,L82,K82,J82,I82,H82)</f>
        <v>9544274</v>
      </c>
      <c r="E82" s="8">
        <f>SUM(F82:G82)</f>
        <v>0</v>
      </c>
      <c r="F82" s="8"/>
      <c r="G82" s="8"/>
      <c r="H82" s="8"/>
      <c r="I82" s="8"/>
      <c r="J82" s="8"/>
      <c r="K82" s="8">
        <v>9544274</v>
      </c>
      <c r="L82" s="8"/>
      <c r="M82" s="8">
        <f t="shared" si="22"/>
        <v>0</v>
      </c>
      <c r="N82" s="8"/>
      <c r="O82" s="8"/>
      <c r="P82" s="8"/>
      <c r="Q82" s="8"/>
    </row>
    <row r="83" spans="1:17" s="2" customFormat="1" ht="12.75">
      <c r="A83" s="5" t="s">
        <v>103</v>
      </c>
      <c r="B83" s="5"/>
      <c r="C83" s="6">
        <f>SUM(C84)</f>
        <v>6048354</v>
      </c>
      <c r="D83" s="6">
        <f aca="true" t="shared" si="31" ref="D83:Q83">SUM(D84)</f>
        <v>6048354</v>
      </c>
      <c r="E83" s="6">
        <f t="shared" si="31"/>
        <v>5748354</v>
      </c>
      <c r="F83" s="6">
        <f t="shared" si="31"/>
        <v>0</v>
      </c>
      <c r="G83" s="6">
        <f>SUM(G84)</f>
        <v>5748354</v>
      </c>
      <c r="H83" s="6">
        <f t="shared" si="31"/>
        <v>0</v>
      </c>
      <c r="I83" s="6">
        <f t="shared" si="31"/>
        <v>0</v>
      </c>
      <c r="J83" s="6">
        <f t="shared" si="31"/>
        <v>300000</v>
      </c>
      <c r="K83" s="6">
        <f t="shared" si="31"/>
        <v>0</v>
      </c>
      <c r="L83" s="6">
        <f t="shared" si="31"/>
        <v>0</v>
      </c>
      <c r="M83" s="6">
        <f t="shared" si="31"/>
        <v>0</v>
      </c>
      <c r="N83" s="6">
        <f t="shared" si="31"/>
        <v>0</v>
      </c>
      <c r="O83" s="6">
        <f t="shared" si="31"/>
        <v>0</v>
      </c>
      <c r="P83" s="6">
        <f t="shared" si="31"/>
        <v>0</v>
      </c>
      <c r="Q83" s="6">
        <f t="shared" si="31"/>
        <v>0</v>
      </c>
    </row>
    <row r="84" spans="1:17" ht="12" customHeight="1">
      <c r="A84" s="444"/>
      <c r="B84" s="7" t="s">
        <v>104</v>
      </c>
      <c r="C84" s="8">
        <f>SUM(C85:C88)</f>
        <v>6048354</v>
      </c>
      <c r="D84" s="8">
        <f>SUM(D85:D88)</f>
        <v>6048354</v>
      </c>
      <c r="E84" s="8">
        <f>SUM(E85:E88)</f>
        <v>5748354</v>
      </c>
      <c r="F84" s="8">
        <f aca="true" t="shared" si="32" ref="F84:Q84">SUM(F85:F88)</f>
        <v>0</v>
      </c>
      <c r="G84" s="8">
        <f>SUM(G85:G88)</f>
        <v>5748354</v>
      </c>
      <c r="H84" s="8">
        <f t="shared" si="32"/>
        <v>0</v>
      </c>
      <c r="I84" s="8">
        <f t="shared" si="32"/>
        <v>0</v>
      </c>
      <c r="J84" s="8">
        <f t="shared" si="32"/>
        <v>300000</v>
      </c>
      <c r="K84" s="8">
        <f t="shared" si="32"/>
        <v>0</v>
      </c>
      <c r="L84" s="8">
        <f t="shared" si="32"/>
        <v>0</v>
      </c>
      <c r="M84" s="8">
        <f t="shared" si="32"/>
        <v>0</v>
      </c>
      <c r="N84" s="8">
        <f t="shared" si="32"/>
        <v>0</v>
      </c>
      <c r="O84" s="8">
        <f t="shared" si="32"/>
        <v>0</v>
      </c>
      <c r="P84" s="8">
        <f t="shared" si="32"/>
        <v>0</v>
      </c>
      <c r="Q84" s="8">
        <f t="shared" si="32"/>
        <v>0</v>
      </c>
    </row>
    <row r="85" spans="1:17" s="176" customFormat="1" ht="12.75" hidden="1">
      <c r="A85" s="444"/>
      <c r="B85" s="177" t="s">
        <v>84</v>
      </c>
      <c r="C85" s="174">
        <f>SUM(D85,M85)</f>
        <v>300000</v>
      </c>
      <c r="D85" s="174">
        <f>SUM(E85,L85,K85,J85,I85,H85)</f>
        <v>300000</v>
      </c>
      <c r="E85" s="174">
        <f>SUM(F85:G85)</f>
        <v>0</v>
      </c>
      <c r="F85" s="174"/>
      <c r="G85" s="174"/>
      <c r="H85" s="174"/>
      <c r="I85" s="174"/>
      <c r="J85" s="174">
        <v>300000</v>
      </c>
      <c r="K85" s="174"/>
      <c r="L85" s="174"/>
      <c r="M85" s="174">
        <f>SUM(N85,P85,Q85)</f>
        <v>0</v>
      </c>
      <c r="N85" s="174"/>
      <c r="O85" s="174"/>
      <c r="P85" s="174"/>
      <c r="Q85" s="174"/>
    </row>
    <row r="86" spans="1:17" s="176" customFormat="1" ht="12.75" hidden="1">
      <c r="A86" s="444"/>
      <c r="B86" s="177" t="s">
        <v>105</v>
      </c>
      <c r="C86" s="174">
        <f>SUM(D86,M86)</f>
        <v>1609354</v>
      </c>
      <c r="D86" s="174">
        <f>SUM(E86,L86,K86,J86,I86,H86)</f>
        <v>1609354</v>
      </c>
      <c r="E86" s="174">
        <f>SUM(F86:G86)</f>
        <v>1609354</v>
      </c>
      <c r="F86" s="174"/>
      <c r="G86" s="174">
        <v>1609354</v>
      </c>
      <c r="H86" s="174"/>
      <c r="I86" s="174"/>
      <c r="J86" s="174"/>
      <c r="K86" s="174"/>
      <c r="L86" s="174"/>
      <c r="M86" s="174">
        <f t="shared" si="22"/>
        <v>0</v>
      </c>
      <c r="N86" s="174"/>
      <c r="O86" s="174"/>
      <c r="P86" s="174"/>
      <c r="Q86" s="174"/>
    </row>
    <row r="87" spans="1:17" s="176" customFormat="1" ht="12.75" hidden="1">
      <c r="A87" s="444"/>
      <c r="B87" s="177" t="s">
        <v>106</v>
      </c>
      <c r="C87" s="174">
        <f>SUM(D87,M87)</f>
        <v>1893915</v>
      </c>
      <c r="D87" s="174">
        <f>SUM(E87,L87,K87,J87,I87,H87)</f>
        <v>1893915</v>
      </c>
      <c r="E87" s="174">
        <f>SUM(F87:G87)</f>
        <v>1893915</v>
      </c>
      <c r="F87" s="174"/>
      <c r="G87" s="174">
        <f>5000000-200000-56085-2800000-50000</f>
        <v>1893915</v>
      </c>
      <c r="H87" s="174"/>
      <c r="I87" s="174"/>
      <c r="J87" s="174"/>
      <c r="K87" s="174"/>
      <c r="L87" s="174"/>
      <c r="M87" s="174">
        <f t="shared" si="22"/>
        <v>0</v>
      </c>
      <c r="N87" s="174"/>
      <c r="O87" s="174"/>
      <c r="P87" s="174"/>
      <c r="Q87" s="174"/>
    </row>
    <row r="88" spans="1:17" s="176" customFormat="1" ht="12.75" hidden="1">
      <c r="A88" s="444"/>
      <c r="B88" s="177" t="s">
        <v>107</v>
      </c>
      <c r="C88" s="174">
        <f>SUM(D88,M88)</f>
        <v>2245085</v>
      </c>
      <c r="D88" s="174">
        <f>SUM(E88,L88,K88,J88,I88,H88)</f>
        <v>2245085</v>
      </c>
      <c r="E88" s="174">
        <f>SUM(F88:G88)</f>
        <v>2245085</v>
      </c>
      <c r="F88" s="174"/>
      <c r="G88" s="174">
        <f>2189000+56085</f>
        <v>2245085</v>
      </c>
      <c r="H88" s="174"/>
      <c r="I88" s="174"/>
      <c r="J88" s="174"/>
      <c r="K88" s="174"/>
      <c r="L88" s="174"/>
      <c r="M88" s="174">
        <f t="shared" si="22"/>
        <v>0</v>
      </c>
      <c r="N88" s="174"/>
      <c r="O88" s="174"/>
      <c r="P88" s="174"/>
      <c r="Q88" s="174"/>
    </row>
    <row r="89" spans="1:17" s="2" customFormat="1" ht="12.75">
      <c r="A89" s="5" t="s">
        <v>108</v>
      </c>
      <c r="B89" s="11"/>
      <c r="C89" s="6">
        <f>SUM(C90:C96,C99:C100)</f>
        <v>67842109</v>
      </c>
      <c r="D89" s="6">
        <f aca="true" t="shared" si="33" ref="D89:Q89">SUM(D90:D96,D99:D100)</f>
        <v>60149572</v>
      </c>
      <c r="E89" s="6">
        <f t="shared" si="33"/>
        <v>49703746</v>
      </c>
      <c r="F89" s="6">
        <f>SUM(F90:F96,F99:F100)</f>
        <v>42388140</v>
      </c>
      <c r="G89" s="6">
        <f t="shared" si="33"/>
        <v>7315606</v>
      </c>
      <c r="H89" s="6">
        <f t="shared" si="33"/>
        <v>0</v>
      </c>
      <c r="I89" s="6">
        <f t="shared" si="33"/>
        <v>579183</v>
      </c>
      <c r="J89" s="6">
        <f t="shared" si="33"/>
        <v>9866643</v>
      </c>
      <c r="K89" s="6">
        <f t="shared" si="33"/>
        <v>0</v>
      </c>
      <c r="L89" s="6">
        <f t="shared" si="33"/>
        <v>0</v>
      </c>
      <c r="M89" s="6">
        <f t="shared" si="33"/>
        <v>7692537</v>
      </c>
      <c r="N89" s="6">
        <f t="shared" si="33"/>
        <v>7692537</v>
      </c>
      <c r="O89" s="6">
        <f t="shared" si="33"/>
        <v>7487283</v>
      </c>
      <c r="P89" s="6">
        <f t="shared" si="33"/>
        <v>0</v>
      </c>
      <c r="Q89" s="6">
        <f t="shared" si="33"/>
        <v>0</v>
      </c>
    </row>
    <row r="90" spans="1:17" s="9" customFormat="1" ht="12.75">
      <c r="A90" s="457"/>
      <c r="B90" s="12">
        <v>80102</v>
      </c>
      <c r="C90" s="10">
        <f aca="true" t="shared" si="34" ref="C90:C95">SUM(D90,M90)</f>
        <v>3733485</v>
      </c>
      <c r="D90" s="10">
        <f>SUM(E90,L90,K90,J90,I90,H90)</f>
        <v>3733485</v>
      </c>
      <c r="E90" s="10">
        <f>SUM(F90:G90)</f>
        <v>3583569</v>
      </c>
      <c r="F90" s="10">
        <v>3356293</v>
      </c>
      <c r="G90" s="10">
        <v>227276</v>
      </c>
      <c r="H90" s="10"/>
      <c r="I90" s="10">
        <v>149916</v>
      </c>
      <c r="J90" s="10"/>
      <c r="K90" s="10"/>
      <c r="L90" s="10"/>
      <c r="M90" s="10">
        <f t="shared" si="22"/>
        <v>0</v>
      </c>
      <c r="N90" s="10"/>
      <c r="O90" s="10"/>
      <c r="P90" s="10"/>
      <c r="Q90" s="10"/>
    </row>
    <row r="91" spans="1:17" s="9" customFormat="1" ht="12.75">
      <c r="A91" s="457"/>
      <c r="B91" s="12">
        <v>80111</v>
      </c>
      <c r="C91" s="10">
        <f t="shared" si="34"/>
        <v>1443020</v>
      </c>
      <c r="D91" s="10">
        <f aca="true" t="shared" si="35" ref="D91:D101">SUM(E91,L91,K91,J91,I91,H91)</f>
        <v>1443020</v>
      </c>
      <c r="E91" s="10">
        <f aca="true" t="shared" si="36" ref="E91:E101">SUM(F91:G91)</f>
        <v>1408963</v>
      </c>
      <c r="F91" s="10">
        <v>1345762</v>
      </c>
      <c r="G91" s="10">
        <v>63201</v>
      </c>
      <c r="H91" s="10"/>
      <c r="I91" s="10">
        <v>34057</v>
      </c>
      <c r="J91" s="10"/>
      <c r="K91" s="10"/>
      <c r="L91" s="10"/>
      <c r="M91" s="10">
        <f t="shared" si="22"/>
        <v>0</v>
      </c>
      <c r="N91" s="10"/>
      <c r="O91" s="10"/>
      <c r="P91" s="10"/>
      <c r="Q91" s="10"/>
    </row>
    <row r="92" spans="1:17" s="9" customFormat="1" ht="12.75">
      <c r="A92" s="457"/>
      <c r="B92" s="12">
        <v>80121</v>
      </c>
      <c r="C92" s="10">
        <f t="shared" si="34"/>
        <v>219114</v>
      </c>
      <c r="D92" s="10">
        <f>SUM(E92,L92,K92,J92,I92,H92)</f>
        <v>219114</v>
      </c>
      <c r="E92" s="10">
        <f>SUM(F92:G92)</f>
        <v>219114</v>
      </c>
      <c r="F92" s="10">
        <v>198529</v>
      </c>
      <c r="G92" s="10">
        <v>20585</v>
      </c>
      <c r="H92" s="10"/>
      <c r="I92" s="10"/>
      <c r="J92" s="10"/>
      <c r="K92" s="10"/>
      <c r="L92" s="10"/>
      <c r="M92" s="10">
        <f t="shared" si="22"/>
        <v>0</v>
      </c>
      <c r="N92" s="10"/>
      <c r="O92" s="10"/>
      <c r="P92" s="10"/>
      <c r="Q92" s="10"/>
    </row>
    <row r="93" spans="1:17" s="9" customFormat="1" ht="12.75">
      <c r="A93" s="457"/>
      <c r="B93" s="12">
        <v>80130</v>
      </c>
      <c r="C93" s="10">
        <f t="shared" si="34"/>
        <v>23417887</v>
      </c>
      <c r="D93" s="10">
        <f t="shared" si="35"/>
        <v>21007457</v>
      </c>
      <c r="E93" s="10">
        <f t="shared" si="36"/>
        <v>17208527</v>
      </c>
      <c r="F93" s="10">
        <v>14705082</v>
      </c>
      <c r="G93" s="10">
        <f>2043092+460353</f>
        <v>2503445</v>
      </c>
      <c r="H93" s="10"/>
      <c r="I93" s="10">
        <v>48068</v>
      </c>
      <c r="J93" s="10">
        <v>3750862</v>
      </c>
      <c r="K93" s="10"/>
      <c r="L93" s="10"/>
      <c r="M93" s="10">
        <f t="shared" si="22"/>
        <v>2410430</v>
      </c>
      <c r="N93" s="10">
        <f>2357430+53000</f>
        <v>2410430</v>
      </c>
      <c r="O93" s="10">
        <v>2307430</v>
      </c>
      <c r="P93" s="10"/>
      <c r="Q93" s="10"/>
    </row>
    <row r="94" spans="1:17" s="9" customFormat="1" ht="12.75">
      <c r="A94" s="457"/>
      <c r="B94" s="12">
        <v>80131</v>
      </c>
      <c r="C94" s="10">
        <f t="shared" si="34"/>
        <v>532623</v>
      </c>
      <c r="D94" s="10">
        <f t="shared" si="35"/>
        <v>532623</v>
      </c>
      <c r="E94" s="10">
        <f t="shared" si="36"/>
        <v>532623</v>
      </c>
      <c r="F94" s="10">
        <v>512597</v>
      </c>
      <c r="G94" s="10">
        <v>20026</v>
      </c>
      <c r="H94" s="10"/>
      <c r="I94" s="10"/>
      <c r="J94" s="10"/>
      <c r="K94" s="10"/>
      <c r="L94" s="10"/>
      <c r="M94" s="10">
        <f t="shared" si="22"/>
        <v>0</v>
      </c>
      <c r="N94" s="10"/>
      <c r="O94" s="10"/>
      <c r="P94" s="10"/>
      <c r="Q94" s="10"/>
    </row>
    <row r="95" spans="1:17" s="9" customFormat="1" ht="12.75">
      <c r="A95" s="457"/>
      <c r="B95" s="12">
        <v>80141</v>
      </c>
      <c r="C95" s="10">
        <f t="shared" si="34"/>
        <v>10385877</v>
      </c>
      <c r="D95" s="10">
        <f t="shared" si="35"/>
        <v>10385877</v>
      </c>
      <c r="E95" s="10">
        <f t="shared" si="36"/>
        <v>10375659</v>
      </c>
      <c r="F95" s="10">
        <v>9404236</v>
      </c>
      <c r="G95" s="10">
        <v>971423</v>
      </c>
      <c r="H95" s="10"/>
      <c r="I95" s="10">
        <v>10218</v>
      </c>
      <c r="J95" s="10"/>
      <c r="K95" s="10"/>
      <c r="L95" s="10"/>
      <c r="M95" s="10">
        <f t="shared" si="22"/>
        <v>0</v>
      </c>
      <c r="N95" s="10"/>
      <c r="O95" s="10"/>
      <c r="P95" s="10"/>
      <c r="Q95" s="10"/>
    </row>
    <row r="96" spans="1:17" s="9" customFormat="1" ht="12" customHeight="1">
      <c r="A96" s="457"/>
      <c r="B96" s="12">
        <v>80146</v>
      </c>
      <c r="C96" s="10">
        <f>SUM(C97:C98)</f>
        <v>12658271</v>
      </c>
      <c r="D96" s="10">
        <f aca="true" t="shared" si="37" ref="D96:Q96">SUM(D97:D98)</f>
        <v>8286471</v>
      </c>
      <c r="E96" s="10">
        <f t="shared" si="37"/>
        <v>6218151</v>
      </c>
      <c r="F96" s="10">
        <f t="shared" si="37"/>
        <v>5768605</v>
      </c>
      <c r="G96" s="10">
        <f t="shared" si="37"/>
        <v>449546</v>
      </c>
      <c r="H96" s="10">
        <f t="shared" si="37"/>
        <v>0</v>
      </c>
      <c r="I96" s="10">
        <f t="shared" si="37"/>
        <v>6442</v>
      </c>
      <c r="J96" s="10">
        <f t="shared" si="37"/>
        <v>2061878</v>
      </c>
      <c r="K96" s="10">
        <f t="shared" si="37"/>
        <v>0</v>
      </c>
      <c r="L96" s="10">
        <f t="shared" si="37"/>
        <v>0</v>
      </c>
      <c r="M96" s="10">
        <f>SUM(M97:M98)</f>
        <v>4371800</v>
      </c>
      <c r="N96" s="10">
        <f t="shared" si="37"/>
        <v>4371800</v>
      </c>
      <c r="O96" s="10">
        <f t="shared" si="37"/>
        <v>4371800</v>
      </c>
      <c r="P96" s="10">
        <f t="shared" si="37"/>
        <v>0</v>
      </c>
      <c r="Q96" s="10">
        <f t="shared" si="37"/>
        <v>0</v>
      </c>
    </row>
    <row r="97" spans="1:17" s="176" customFormat="1" ht="12.75" hidden="1">
      <c r="A97" s="457"/>
      <c r="B97" s="177" t="s">
        <v>312</v>
      </c>
      <c r="C97" s="174">
        <f>SUM(D97,M97)</f>
        <v>41400</v>
      </c>
      <c r="D97" s="174">
        <f>SUM(E97,L97,K97,J97,I97,H97)</f>
        <v>40779</v>
      </c>
      <c r="E97" s="174">
        <f>SUM(F97:G97)</f>
        <v>0</v>
      </c>
      <c r="F97" s="174"/>
      <c r="G97" s="174"/>
      <c r="H97" s="174"/>
      <c r="I97" s="174"/>
      <c r="J97" s="174">
        <v>40779</v>
      </c>
      <c r="K97" s="174"/>
      <c r="L97" s="174"/>
      <c r="M97" s="174">
        <f>SUM(N97,P97,Q97)</f>
        <v>621</v>
      </c>
      <c r="N97" s="174">
        <v>621</v>
      </c>
      <c r="O97" s="174">
        <v>621</v>
      </c>
      <c r="P97" s="174"/>
      <c r="Q97" s="174"/>
    </row>
    <row r="98" spans="1:17" s="176" customFormat="1" ht="12.75" hidden="1">
      <c r="A98" s="457"/>
      <c r="B98" s="177" t="s">
        <v>105</v>
      </c>
      <c r="C98" s="174">
        <f>SUM(D98,M98)</f>
        <v>12616871</v>
      </c>
      <c r="D98" s="174">
        <f t="shared" si="35"/>
        <v>8245692</v>
      </c>
      <c r="E98" s="174">
        <f t="shared" si="36"/>
        <v>6218151</v>
      </c>
      <c r="F98" s="174">
        <v>5768605</v>
      </c>
      <c r="G98" s="174">
        <v>449546</v>
      </c>
      <c r="H98" s="174"/>
      <c r="I98" s="174">
        <v>6442</v>
      </c>
      <c r="J98" s="174">
        <f>2021099</f>
        <v>2021099</v>
      </c>
      <c r="K98" s="174"/>
      <c r="L98" s="174"/>
      <c r="M98" s="174">
        <f>SUM(N98,P98,Q98)</f>
        <v>4371179</v>
      </c>
      <c r="N98" s="174">
        <f>5101187-730008</f>
        <v>4371179</v>
      </c>
      <c r="O98" s="174">
        <f>5101187-730008</f>
        <v>4371179</v>
      </c>
      <c r="P98" s="174"/>
      <c r="Q98" s="174"/>
    </row>
    <row r="99" spans="1:17" s="9" customFormat="1" ht="12.75">
      <c r="A99" s="457"/>
      <c r="B99" s="12">
        <v>80147</v>
      </c>
      <c r="C99" s="10">
        <f>SUM(D99,M99)</f>
        <v>10559947</v>
      </c>
      <c r="D99" s="10">
        <f t="shared" si="35"/>
        <v>9658378</v>
      </c>
      <c r="E99" s="10">
        <f t="shared" si="36"/>
        <v>9648600</v>
      </c>
      <c r="F99" s="10">
        <v>7033294</v>
      </c>
      <c r="G99" s="10">
        <v>2615306</v>
      </c>
      <c r="H99" s="10"/>
      <c r="I99" s="10">
        <v>9778</v>
      </c>
      <c r="J99" s="10"/>
      <c r="K99" s="10"/>
      <c r="L99" s="10"/>
      <c r="M99" s="10">
        <f t="shared" si="22"/>
        <v>901569</v>
      </c>
      <c r="N99" s="10">
        <f>684914+216655</f>
        <v>901569</v>
      </c>
      <c r="O99" s="10">
        <f>582660+216655</f>
        <v>799315</v>
      </c>
      <c r="P99" s="10"/>
      <c r="Q99" s="10"/>
    </row>
    <row r="100" spans="1:17" s="9" customFormat="1" ht="12.75">
      <c r="A100" s="457"/>
      <c r="B100" s="12">
        <v>80195</v>
      </c>
      <c r="C100" s="10">
        <f>SUM(C101:C102)</f>
        <v>4891885</v>
      </c>
      <c r="D100" s="10">
        <f aca="true" t="shared" si="38" ref="D100:Q100">SUM(D101:D102)</f>
        <v>4883147</v>
      </c>
      <c r="E100" s="10">
        <f t="shared" si="38"/>
        <v>508540</v>
      </c>
      <c r="F100" s="10">
        <f t="shared" si="38"/>
        <v>63742</v>
      </c>
      <c r="G100" s="10">
        <f t="shared" si="38"/>
        <v>444798</v>
      </c>
      <c r="H100" s="10">
        <f t="shared" si="38"/>
        <v>0</v>
      </c>
      <c r="I100" s="10">
        <f>SUM(I101:I102)</f>
        <v>320704</v>
      </c>
      <c r="J100" s="10">
        <f t="shared" si="38"/>
        <v>4053903</v>
      </c>
      <c r="K100" s="10">
        <f t="shared" si="38"/>
        <v>0</v>
      </c>
      <c r="L100" s="10">
        <f t="shared" si="38"/>
        <v>0</v>
      </c>
      <c r="M100" s="10">
        <f>SUM(M101:M102)</f>
        <v>8738</v>
      </c>
      <c r="N100" s="10">
        <f t="shared" si="38"/>
        <v>8738</v>
      </c>
      <c r="O100" s="10">
        <f t="shared" si="38"/>
        <v>8738</v>
      </c>
      <c r="P100" s="10">
        <f t="shared" si="38"/>
        <v>0</v>
      </c>
      <c r="Q100" s="10">
        <f t="shared" si="38"/>
        <v>0</v>
      </c>
    </row>
    <row r="101" spans="1:17" s="176" customFormat="1" ht="12.75" hidden="1">
      <c r="A101" s="457"/>
      <c r="B101" s="177" t="s">
        <v>105</v>
      </c>
      <c r="C101" s="174">
        <f>SUM(D101,M101)</f>
        <v>829244</v>
      </c>
      <c r="D101" s="174">
        <f t="shared" si="35"/>
        <v>829244</v>
      </c>
      <c r="E101" s="174">
        <f t="shared" si="36"/>
        <v>508540</v>
      </c>
      <c r="F101" s="174">
        <v>63742</v>
      </c>
      <c r="G101" s="174">
        <v>444798</v>
      </c>
      <c r="H101" s="174"/>
      <c r="I101" s="174">
        <v>320704</v>
      </c>
      <c r="J101" s="174"/>
      <c r="K101" s="174"/>
      <c r="L101" s="174"/>
      <c r="M101" s="174">
        <f t="shared" si="22"/>
        <v>0</v>
      </c>
      <c r="N101" s="174"/>
      <c r="O101" s="174"/>
      <c r="P101" s="174"/>
      <c r="Q101" s="174"/>
    </row>
    <row r="102" spans="1:17" s="176" customFormat="1" ht="12.75" hidden="1">
      <c r="A102" s="181"/>
      <c r="B102" s="177" t="s">
        <v>312</v>
      </c>
      <c r="C102" s="174">
        <f>SUM(D102,M102)</f>
        <v>4062641</v>
      </c>
      <c r="D102" s="174">
        <f>SUM(E102,L102,K102,J102,I102,H102)</f>
        <v>4053903</v>
      </c>
      <c r="E102" s="174">
        <f>SUM(F102:G102)</f>
        <v>0</v>
      </c>
      <c r="F102" s="174"/>
      <c r="G102" s="174"/>
      <c r="H102" s="174"/>
      <c r="I102" s="174"/>
      <c r="J102" s="174">
        <v>4053903</v>
      </c>
      <c r="K102" s="174"/>
      <c r="L102" s="174"/>
      <c r="M102" s="174">
        <f t="shared" si="22"/>
        <v>8738</v>
      </c>
      <c r="N102" s="174">
        <v>8738</v>
      </c>
      <c r="O102" s="174">
        <v>8738</v>
      </c>
      <c r="P102" s="174"/>
      <c r="Q102" s="174"/>
    </row>
    <row r="103" spans="1:17" s="2" customFormat="1" ht="12.75">
      <c r="A103" s="5" t="s">
        <v>109</v>
      </c>
      <c r="B103" s="11"/>
      <c r="C103" s="6">
        <f>SUM(C104:C105)</f>
        <v>8377026</v>
      </c>
      <c r="D103" s="6">
        <f aca="true" t="shared" si="39" ref="D103:Q103">SUM(D104:D105)</f>
        <v>8377026</v>
      </c>
      <c r="E103" s="6">
        <f t="shared" si="39"/>
        <v>0</v>
      </c>
      <c r="F103" s="6">
        <f t="shared" si="39"/>
        <v>0</v>
      </c>
      <c r="G103" s="6">
        <f t="shared" si="39"/>
        <v>0</v>
      </c>
      <c r="H103" s="6">
        <f t="shared" si="39"/>
        <v>2000000</v>
      </c>
      <c r="I103" s="6">
        <f t="shared" si="39"/>
        <v>0</v>
      </c>
      <c r="J103" s="6">
        <f t="shared" si="39"/>
        <v>6377026</v>
      </c>
      <c r="K103" s="6">
        <f t="shared" si="39"/>
        <v>0</v>
      </c>
      <c r="L103" s="6">
        <f t="shared" si="39"/>
        <v>0</v>
      </c>
      <c r="M103" s="6">
        <f t="shared" si="39"/>
        <v>0</v>
      </c>
      <c r="N103" s="6">
        <f t="shared" si="39"/>
        <v>0</v>
      </c>
      <c r="O103" s="6">
        <f t="shared" si="39"/>
        <v>0</v>
      </c>
      <c r="P103" s="6">
        <f t="shared" si="39"/>
        <v>0</v>
      </c>
      <c r="Q103" s="6">
        <f t="shared" si="39"/>
        <v>0</v>
      </c>
    </row>
    <row r="104" spans="1:17" s="9" customFormat="1" ht="12.75">
      <c r="A104" s="457"/>
      <c r="B104" s="12">
        <v>80309</v>
      </c>
      <c r="C104" s="10">
        <f>SUM(D104,M104)</f>
        <v>6377026</v>
      </c>
      <c r="D104" s="10">
        <f>SUM(E104,L104,K104,J104,I104,H104)</f>
        <v>6377026</v>
      </c>
      <c r="E104" s="10">
        <f>SUM(F104:G104)</f>
        <v>0</v>
      </c>
      <c r="F104" s="10"/>
      <c r="G104" s="10"/>
      <c r="H104" s="10"/>
      <c r="I104" s="10"/>
      <c r="J104" s="10">
        <v>6377026</v>
      </c>
      <c r="K104" s="10"/>
      <c r="L104" s="10"/>
      <c r="M104" s="10">
        <f t="shared" si="22"/>
        <v>0</v>
      </c>
      <c r="N104" s="10"/>
      <c r="O104" s="10"/>
      <c r="P104" s="10"/>
      <c r="Q104" s="10"/>
    </row>
    <row r="105" spans="1:17" s="9" customFormat="1" ht="12.75">
      <c r="A105" s="457"/>
      <c r="B105" s="12">
        <v>80395</v>
      </c>
      <c r="C105" s="10">
        <f>SUM(D105,M105)</f>
        <v>2000000</v>
      </c>
      <c r="D105" s="10">
        <f>SUM(E105,L105,K105,J105,I105,H105)</f>
        <v>2000000</v>
      </c>
      <c r="E105" s="10">
        <f>SUM(F105:G105)</f>
        <v>0</v>
      </c>
      <c r="F105" s="10"/>
      <c r="G105" s="10"/>
      <c r="H105" s="10">
        <f>1850000+100000+50000</f>
        <v>2000000</v>
      </c>
      <c r="I105" s="10"/>
      <c r="J105" s="10"/>
      <c r="K105" s="10"/>
      <c r="L105" s="10"/>
      <c r="M105" s="10">
        <f t="shared" si="22"/>
        <v>0</v>
      </c>
      <c r="N105" s="10"/>
      <c r="O105" s="10"/>
      <c r="P105" s="10"/>
      <c r="Q105" s="10"/>
    </row>
    <row r="106" spans="1:17" s="2" customFormat="1" ht="12.75">
      <c r="A106" s="5" t="s">
        <v>110</v>
      </c>
      <c r="B106" s="11"/>
      <c r="C106" s="6">
        <f>SUM(C107:C116)</f>
        <v>68409417</v>
      </c>
      <c r="D106" s="6">
        <f>SUM(D107:D116)</f>
        <v>3666750</v>
      </c>
      <c r="E106" s="6">
        <f>SUM(E107:E116)</f>
        <v>1178050</v>
      </c>
      <c r="F106" s="6">
        <f aca="true" t="shared" si="40" ref="F106:Q106">SUM(F107:F116)</f>
        <v>0</v>
      </c>
      <c r="G106" s="6">
        <f t="shared" si="40"/>
        <v>1178050</v>
      </c>
      <c r="H106" s="6">
        <f>SUM(H107:H116)</f>
        <v>2488700</v>
      </c>
      <c r="I106" s="6">
        <f t="shared" si="40"/>
        <v>0</v>
      </c>
      <c r="J106" s="6">
        <f t="shared" si="40"/>
        <v>0</v>
      </c>
      <c r="K106" s="6">
        <f t="shared" si="40"/>
        <v>0</v>
      </c>
      <c r="L106" s="6">
        <f t="shared" si="40"/>
        <v>0</v>
      </c>
      <c r="M106" s="6">
        <f t="shared" si="40"/>
        <v>64742667</v>
      </c>
      <c r="N106" s="6">
        <f t="shared" si="40"/>
        <v>64742667</v>
      </c>
      <c r="O106" s="6">
        <f t="shared" si="40"/>
        <v>1146756</v>
      </c>
      <c r="P106" s="6">
        <f t="shared" si="40"/>
        <v>0</v>
      </c>
      <c r="Q106" s="6">
        <f t="shared" si="40"/>
        <v>0</v>
      </c>
    </row>
    <row r="107" spans="1:17" s="9" customFormat="1" ht="12.75">
      <c r="A107" s="457"/>
      <c r="B107" s="12">
        <v>85111</v>
      </c>
      <c r="C107" s="10">
        <f aca="true" t="shared" si="41" ref="C107:C116">SUM(D107,M107)</f>
        <v>58155911</v>
      </c>
      <c r="D107" s="10">
        <f aca="true" t="shared" si="42" ref="D107:D116">SUM(E107,L107,K107,J107,I107,H107)</f>
        <v>110000</v>
      </c>
      <c r="E107" s="10">
        <f>SUM(F107:G107)</f>
        <v>0</v>
      </c>
      <c r="F107" s="10"/>
      <c r="G107" s="10"/>
      <c r="H107" s="10">
        <v>110000</v>
      </c>
      <c r="I107" s="10"/>
      <c r="J107" s="10"/>
      <c r="K107" s="10"/>
      <c r="L107" s="10"/>
      <c r="M107" s="10">
        <f t="shared" si="22"/>
        <v>58045911</v>
      </c>
      <c r="N107" s="10">
        <f>52745911+5300000</f>
        <v>58045911</v>
      </c>
      <c r="O107" s="10"/>
      <c r="P107" s="10"/>
      <c r="Q107" s="10"/>
    </row>
    <row r="108" spans="1:17" s="9" customFormat="1" ht="12.75">
      <c r="A108" s="457"/>
      <c r="B108" s="12">
        <v>85115</v>
      </c>
      <c r="C108" s="10">
        <f t="shared" si="41"/>
        <v>1146756</v>
      </c>
      <c r="D108" s="10">
        <f t="shared" si="42"/>
        <v>0</v>
      </c>
      <c r="E108" s="10">
        <f>SUM(F108:G108)</f>
        <v>0</v>
      </c>
      <c r="F108" s="10"/>
      <c r="G108" s="10"/>
      <c r="H108" s="10"/>
      <c r="I108" s="10"/>
      <c r="J108" s="10"/>
      <c r="K108" s="10"/>
      <c r="L108" s="10"/>
      <c r="M108" s="10">
        <f t="shared" si="22"/>
        <v>1146756</v>
      </c>
      <c r="N108" s="10">
        <v>1146756</v>
      </c>
      <c r="O108" s="10">
        <v>1146756</v>
      </c>
      <c r="P108" s="10"/>
      <c r="Q108" s="10"/>
    </row>
    <row r="109" spans="1:17" s="9" customFormat="1" ht="12.75">
      <c r="A109" s="457"/>
      <c r="B109" s="12">
        <v>85120</v>
      </c>
      <c r="C109" s="10">
        <f t="shared" si="41"/>
        <v>5230000</v>
      </c>
      <c r="D109" s="10">
        <f t="shared" si="42"/>
        <v>30000</v>
      </c>
      <c r="E109" s="10">
        <f aca="true" t="shared" si="43" ref="E109:E116">SUM(F109:G109)</f>
        <v>0</v>
      </c>
      <c r="F109" s="10"/>
      <c r="G109" s="10"/>
      <c r="H109" s="10">
        <v>30000</v>
      </c>
      <c r="I109" s="10"/>
      <c r="J109" s="10"/>
      <c r="K109" s="10"/>
      <c r="L109" s="10"/>
      <c r="M109" s="10">
        <f t="shared" si="22"/>
        <v>5200000</v>
      </c>
      <c r="N109" s="10">
        <v>5200000</v>
      </c>
      <c r="O109" s="10"/>
      <c r="P109" s="10"/>
      <c r="Q109" s="10"/>
    </row>
    <row r="110" spans="1:17" s="9" customFormat="1" ht="12.75">
      <c r="A110" s="457"/>
      <c r="B110" s="12">
        <v>85121</v>
      </c>
      <c r="C110" s="10">
        <f t="shared" si="41"/>
        <v>180000</v>
      </c>
      <c r="D110" s="10">
        <f t="shared" si="42"/>
        <v>30000</v>
      </c>
      <c r="E110" s="10">
        <f t="shared" si="43"/>
        <v>0</v>
      </c>
      <c r="F110" s="10"/>
      <c r="G110" s="10"/>
      <c r="H110" s="10">
        <v>30000</v>
      </c>
      <c r="I110" s="10"/>
      <c r="J110" s="10"/>
      <c r="K110" s="10"/>
      <c r="L110" s="10"/>
      <c r="M110" s="10">
        <f t="shared" si="22"/>
        <v>150000</v>
      </c>
      <c r="N110" s="10">
        <v>150000</v>
      </c>
      <c r="O110" s="10"/>
      <c r="P110" s="10"/>
      <c r="Q110" s="10"/>
    </row>
    <row r="111" spans="1:17" s="9" customFormat="1" ht="12.75">
      <c r="A111" s="457"/>
      <c r="B111" s="12">
        <v>85141</v>
      </c>
      <c r="C111" s="10">
        <f t="shared" si="41"/>
        <v>200000</v>
      </c>
      <c r="D111" s="10">
        <f t="shared" si="42"/>
        <v>0</v>
      </c>
      <c r="E111" s="10">
        <f t="shared" si="43"/>
        <v>0</v>
      </c>
      <c r="F111" s="10"/>
      <c r="G111" s="10"/>
      <c r="H111" s="10"/>
      <c r="I111" s="10"/>
      <c r="J111" s="10"/>
      <c r="K111" s="10"/>
      <c r="L111" s="10"/>
      <c r="M111" s="10">
        <f t="shared" si="22"/>
        <v>200000</v>
      </c>
      <c r="N111" s="10">
        <v>200000</v>
      </c>
      <c r="O111" s="10"/>
      <c r="P111" s="10"/>
      <c r="Q111" s="10"/>
    </row>
    <row r="112" spans="1:17" s="9" customFormat="1" ht="12.75">
      <c r="A112" s="457"/>
      <c r="B112" s="12">
        <v>85148</v>
      </c>
      <c r="C112" s="10">
        <f t="shared" si="41"/>
        <v>2360050</v>
      </c>
      <c r="D112" s="10">
        <f t="shared" si="42"/>
        <v>2360050</v>
      </c>
      <c r="E112" s="10">
        <f t="shared" si="43"/>
        <v>1150050</v>
      </c>
      <c r="F112" s="10"/>
      <c r="G112" s="10">
        <v>1150050</v>
      </c>
      <c r="H112" s="10">
        <v>1210000</v>
      </c>
      <c r="I112" s="10"/>
      <c r="J112" s="10"/>
      <c r="K112" s="10"/>
      <c r="L112" s="10"/>
      <c r="M112" s="10">
        <f t="shared" si="22"/>
        <v>0</v>
      </c>
      <c r="N112" s="10"/>
      <c r="O112" s="10"/>
      <c r="P112" s="10"/>
      <c r="Q112" s="10"/>
    </row>
    <row r="113" spans="1:17" s="9" customFormat="1" ht="12.75">
      <c r="A113" s="457"/>
      <c r="B113" s="12">
        <v>85153</v>
      </c>
      <c r="C113" s="10">
        <f t="shared" si="41"/>
        <v>80000</v>
      </c>
      <c r="D113" s="10">
        <f t="shared" si="42"/>
        <v>80000</v>
      </c>
      <c r="E113" s="10">
        <f t="shared" si="43"/>
        <v>0</v>
      </c>
      <c r="F113" s="10"/>
      <c r="G113" s="10"/>
      <c r="H113" s="10">
        <v>80000</v>
      </c>
      <c r="I113" s="10"/>
      <c r="J113" s="10"/>
      <c r="K113" s="10"/>
      <c r="L113" s="10"/>
      <c r="M113" s="10">
        <f t="shared" si="22"/>
        <v>0</v>
      </c>
      <c r="N113" s="10"/>
      <c r="O113" s="10"/>
      <c r="P113" s="10"/>
      <c r="Q113" s="10"/>
    </row>
    <row r="114" spans="1:17" s="9" customFormat="1" ht="12.75">
      <c r="A114" s="457"/>
      <c r="B114" s="12">
        <v>85154</v>
      </c>
      <c r="C114" s="10">
        <f t="shared" si="41"/>
        <v>1028700</v>
      </c>
      <c r="D114" s="10">
        <f t="shared" si="42"/>
        <v>1028700</v>
      </c>
      <c r="E114" s="10">
        <f t="shared" si="43"/>
        <v>0</v>
      </c>
      <c r="F114" s="10"/>
      <c r="G114" s="10"/>
      <c r="H114" s="10">
        <v>1028700</v>
      </c>
      <c r="I114" s="10"/>
      <c r="J114" s="10"/>
      <c r="K114" s="10"/>
      <c r="L114" s="10"/>
      <c r="M114" s="10">
        <f t="shared" si="22"/>
        <v>0</v>
      </c>
      <c r="N114" s="10"/>
      <c r="O114" s="10"/>
      <c r="P114" s="10"/>
      <c r="Q114" s="10"/>
    </row>
    <row r="115" spans="1:17" s="9" customFormat="1" ht="12.75">
      <c r="A115" s="457"/>
      <c r="B115" s="12">
        <v>85156</v>
      </c>
      <c r="C115" s="10">
        <f t="shared" si="41"/>
        <v>18000</v>
      </c>
      <c r="D115" s="10">
        <f t="shared" si="42"/>
        <v>18000</v>
      </c>
      <c r="E115" s="10">
        <f t="shared" si="43"/>
        <v>18000</v>
      </c>
      <c r="F115" s="10"/>
      <c r="G115" s="10">
        <v>18000</v>
      </c>
      <c r="H115" s="10"/>
      <c r="I115" s="10"/>
      <c r="J115" s="10"/>
      <c r="K115" s="10"/>
      <c r="L115" s="10"/>
      <c r="M115" s="10">
        <f t="shared" si="22"/>
        <v>0</v>
      </c>
      <c r="N115" s="10"/>
      <c r="O115" s="10"/>
      <c r="P115" s="10"/>
      <c r="Q115" s="10"/>
    </row>
    <row r="116" spans="1:17" s="9" customFormat="1" ht="12.75">
      <c r="A116" s="457"/>
      <c r="B116" s="12">
        <v>85195</v>
      </c>
      <c r="C116" s="10">
        <f t="shared" si="41"/>
        <v>10000</v>
      </c>
      <c r="D116" s="10">
        <f t="shared" si="42"/>
        <v>10000</v>
      </c>
      <c r="E116" s="10">
        <f t="shared" si="43"/>
        <v>10000</v>
      </c>
      <c r="F116" s="10"/>
      <c r="G116" s="10">
        <v>10000</v>
      </c>
      <c r="H116" s="10"/>
      <c r="I116" s="10"/>
      <c r="J116" s="10"/>
      <c r="K116" s="10"/>
      <c r="L116" s="10"/>
      <c r="M116" s="10">
        <f t="shared" si="22"/>
        <v>0</v>
      </c>
      <c r="N116" s="10"/>
      <c r="O116" s="10"/>
      <c r="P116" s="10"/>
      <c r="Q116" s="10"/>
    </row>
    <row r="117" spans="1:17" s="2" customFormat="1" ht="12.75">
      <c r="A117" s="5" t="s">
        <v>111</v>
      </c>
      <c r="B117" s="11"/>
      <c r="C117" s="6">
        <f>SUM(C118:C122)</f>
        <v>10875124</v>
      </c>
      <c r="D117" s="6">
        <f aca="true" t="shared" si="44" ref="D117:Q117">SUM(D118:D122)</f>
        <v>10464936</v>
      </c>
      <c r="E117" s="6">
        <f t="shared" si="44"/>
        <v>2917310</v>
      </c>
      <c r="F117" s="6">
        <f>SUM(F118:F122)</f>
        <v>2459500</v>
      </c>
      <c r="G117" s="6">
        <f t="shared" si="44"/>
        <v>457810</v>
      </c>
      <c r="H117" s="6">
        <f t="shared" si="44"/>
        <v>400000</v>
      </c>
      <c r="I117" s="6">
        <f t="shared" si="44"/>
        <v>4490</v>
      </c>
      <c r="J117" s="6">
        <f t="shared" si="44"/>
        <v>7143136</v>
      </c>
      <c r="K117" s="6">
        <f t="shared" si="44"/>
        <v>0</v>
      </c>
      <c r="L117" s="6">
        <f t="shared" si="44"/>
        <v>0</v>
      </c>
      <c r="M117" s="6">
        <f t="shared" si="44"/>
        <v>410188</v>
      </c>
      <c r="N117" s="6">
        <f t="shared" si="44"/>
        <v>410188</v>
      </c>
      <c r="O117" s="6">
        <f t="shared" si="44"/>
        <v>353188</v>
      </c>
      <c r="P117" s="6">
        <f t="shared" si="44"/>
        <v>0</v>
      </c>
      <c r="Q117" s="6">
        <f t="shared" si="44"/>
        <v>0</v>
      </c>
    </row>
    <row r="118" spans="1:17" s="9" customFormat="1" ht="12.75">
      <c r="A118" s="458"/>
      <c r="B118" s="12">
        <v>85212</v>
      </c>
      <c r="C118" s="10">
        <f>SUM(D118,M118)</f>
        <v>1228700</v>
      </c>
      <c r="D118" s="10">
        <f>SUM(E118,L118,K118,J118,I118,H118)</f>
        <v>1191800</v>
      </c>
      <c r="E118" s="10">
        <f>SUM(F118:G118)</f>
        <v>1189710</v>
      </c>
      <c r="F118" s="10">
        <v>1062900</v>
      </c>
      <c r="G118" s="10">
        <v>126810</v>
      </c>
      <c r="H118" s="10"/>
      <c r="I118" s="10">
        <v>2090</v>
      </c>
      <c r="J118" s="10"/>
      <c r="K118" s="10"/>
      <c r="L118" s="10"/>
      <c r="M118" s="10">
        <f t="shared" si="22"/>
        <v>36900</v>
      </c>
      <c r="N118" s="10">
        <v>36900</v>
      </c>
      <c r="O118" s="10"/>
      <c r="P118" s="10"/>
      <c r="Q118" s="10"/>
    </row>
    <row r="119" spans="1:17" s="9" customFormat="1" ht="12.75">
      <c r="A119" s="459"/>
      <c r="B119" s="12">
        <v>85217</v>
      </c>
      <c r="C119" s="10">
        <f>SUM(D119,M119)</f>
        <v>2150100</v>
      </c>
      <c r="D119" s="10">
        <f>SUM(E119,L119,K119,J119,I119,H119)</f>
        <v>2130000</v>
      </c>
      <c r="E119" s="10">
        <f>SUM(F119:G119)</f>
        <v>1727600</v>
      </c>
      <c r="F119" s="10">
        <v>1396600</v>
      </c>
      <c r="G119" s="10">
        <v>331000</v>
      </c>
      <c r="H119" s="10">
        <v>400000</v>
      </c>
      <c r="I119" s="10">
        <v>2400</v>
      </c>
      <c r="J119" s="10"/>
      <c r="K119" s="10"/>
      <c r="L119" s="10"/>
      <c r="M119" s="10">
        <f t="shared" si="22"/>
        <v>20100</v>
      </c>
      <c r="N119" s="10">
        <v>20100</v>
      </c>
      <c r="O119" s="10"/>
      <c r="P119" s="10"/>
      <c r="Q119" s="10"/>
    </row>
    <row r="120" spans="1:17" s="9" customFormat="1" ht="12.75">
      <c r="A120" s="459"/>
      <c r="B120" s="12">
        <v>85218</v>
      </c>
      <c r="C120" s="10">
        <f>SUM(D120,M120)</f>
        <v>422346</v>
      </c>
      <c r="D120" s="10">
        <f>SUM(E120,L120,K120,J120,I120,H120)</f>
        <v>422346</v>
      </c>
      <c r="E120" s="10">
        <f>SUM(F120:G120)</f>
        <v>0</v>
      </c>
      <c r="F120" s="10"/>
      <c r="G120" s="10"/>
      <c r="H120" s="10"/>
      <c r="I120" s="10"/>
      <c r="J120" s="10">
        <v>422346</v>
      </c>
      <c r="K120" s="10"/>
      <c r="L120" s="10"/>
      <c r="M120" s="10">
        <f t="shared" si="22"/>
        <v>0</v>
      </c>
      <c r="N120" s="10"/>
      <c r="O120" s="10"/>
      <c r="P120" s="10"/>
      <c r="Q120" s="10"/>
    </row>
    <row r="121" spans="1:17" s="9" customFormat="1" ht="12.75">
      <c r="A121" s="459"/>
      <c r="B121" s="12">
        <v>85219</v>
      </c>
      <c r="C121" s="10">
        <f>SUM(D121,M121)</f>
        <v>1307263</v>
      </c>
      <c r="D121" s="10">
        <f>SUM(E121,L121,K121,J121,I121,H121)</f>
        <v>1307263</v>
      </c>
      <c r="E121" s="10">
        <f>SUM(F121:G121)</f>
        <v>0</v>
      </c>
      <c r="F121" s="10"/>
      <c r="G121" s="10"/>
      <c r="H121" s="10"/>
      <c r="I121" s="10"/>
      <c r="J121" s="10">
        <v>1307263</v>
      </c>
      <c r="K121" s="10"/>
      <c r="L121" s="10"/>
      <c r="M121" s="10">
        <f>SUM(N121,P121,Q121)</f>
        <v>0</v>
      </c>
      <c r="N121" s="10"/>
      <c r="O121" s="10"/>
      <c r="P121" s="10"/>
      <c r="Q121" s="10"/>
    </row>
    <row r="122" spans="1:17" s="9" customFormat="1" ht="12.75">
      <c r="A122" s="459"/>
      <c r="B122" s="12">
        <v>85295</v>
      </c>
      <c r="C122" s="10">
        <f>SUM(C123:C124)</f>
        <v>5766715</v>
      </c>
      <c r="D122" s="10">
        <f aca="true" t="shared" si="45" ref="D122:Q122">SUM(D123:D124)</f>
        <v>5413527</v>
      </c>
      <c r="E122" s="10">
        <f t="shared" si="45"/>
        <v>0</v>
      </c>
      <c r="F122" s="10">
        <f t="shared" si="45"/>
        <v>0</v>
      </c>
      <c r="G122" s="10">
        <f t="shared" si="45"/>
        <v>0</v>
      </c>
      <c r="H122" s="10">
        <f t="shared" si="45"/>
        <v>0</v>
      </c>
      <c r="I122" s="10">
        <f t="shared" si="45"/>
        <v>0</v>
      </c>
      <c r="J122" s="10">
        <f t="shared" si="45"/>
        <v>5413527</v>
      </c>
      <c r="K122" s="10">
        <f t="shared" si="45"/>
        <v>0</v>
      </c>
      <c r="L122" s="10">
        <f t="shared" si="45"/>
        <v>0</v>
      </c>
      <c r="M122" s="10">
        <f>SUM(M123:M124)</f>
        <v>353188</v>
      </c>
      <c r="N122" s="10">
        <f>SUM(N123:N124)</f>
        <v>353188</v>
      </c>
      <c r="O122" s="10">
        <f t="shared" si="45"/>
        <v>353188</v>
      </c>
      <c r="P122" s="10">
        <f t="shared" si="45"/>
        <v>0</v>
      </c>
      <c r="Q122" s="10">
        <f t="shared" si="45"/>
        <v>0</v>
      </c>
    </row>
    <row r="123" spans="1:17" s="176" customFormat="1" ht="12.75" hidden="1">
      <c r="A123" s="460"/>
      <c r="B123" s="177" t="s">
        <v>313</v>
      </c>
      <c r="C123" s="174">
        <f>SUM(D123,M123)</f>
        <v>481697</v>
      </c>
      <c r="D123" s="174">
        <f>SUM(E123,L123,K123,J123,I123,H123)</f>
        <v>128509</v>
      </c>
      <c r="E123" s="174">
        <f>SUM(F123:G123)</f>
        <v>0</v>
      </c>
      <c r="F123" s="174"/>
      <c r="G123" s="174"/>
      <c r="H123" s="174"/>
      <c r="I123" s="174"/>
      <c r="J123" s="174">
        <v>128509</v>
      </c>
      <c r="K123" s="174"/>
      <c r="L123" s="174"/>
      <c r="M123" s="174">
        <f>SUM(N123,P123,Q123)</f>
        <v>353188</v>
      </c>
      <c r="N123" s="174">
        <v>353188</v>
      </c>
      <c r="O123" s="174">
        <v>353188</v>
      </c>
      <c r="P123" s="174"/>
      <c r="Q123" s="174"/>
    </row>
    <row r="124" spans="1:17" s="176" customFormat="1" ht="12.75" hidden="1">
      <c r="A124" s="178"/>
      <c r="B124" s="177" t="s">
        <v>312</v>
      </c>
      <c r="C124" s="174">
        <f>SUM(D124,M124)</f>
        <v>5285018</v>
      </c>
      <c r="D124" s="174">
        <f>SUM(E124,L124,K124,J124,I124,H124)</f>
        <v>5285018</v>
      </c>
      <c r="E124" s="174">
        <f>SUM(F124:G124)</f>
        <v>0</v>
      </c>
      <c r="F124" s="174"/>
      <c r="G124" s="174"/>
      <c r="H124" s="174"/>
      <c r="I124" s="174"/>
      <c r="J124" s="174">
        <v>5285018</v>
      </c>
      <c r="K124" s="174"/>
      <c r="L124" s="174"/>
      <c r="M124" s="174">
        <f>SUM(N124,P124,Q124)</f>
        <v>0</v>
      </c>
      <c r="N124" s="174"/>
      <c r="O124" s="174"/>
      <c r="P124" s="174"/>
      <c r="Q124" s="174"/>
    </row>
    <row r="125" spans="1:17" s="2" customFormat="1" ht="12.75">
      <c r="A125" s="5" t="s">
        <v>112</v>
      </c>
      <c r="B125" s="11"/>
      <c r="C125" s="6">
        <f>SUM(C126:C128)</f>
        <v>30048509</v>
      </c>
      <c r="D125" s="6">
        <f aca="true" t="shared" si="46" ref="D125:Q125">SUM(D126:D128)</f>
        <v>29928509</v>
      </c>
      <c r="E125" s="6">
        <f t="shared" si="46"/>
        <v>6568868</v>
      </c>
      <c r="F125" s="6">
        <f t="shared" si="46"/>
        <v>5346970</v>
      </c>
      <c r="G125" s="6">
        <f t="shared" si="46"/>
        <v>1221898</v>
      </c>
      <c r="H125" s="6">
        <f>SUM(H126:H128)</f>
        <v>796900</v>
      </c>
      <c r="I125" s="6">
        <f t="shared" si="46"/>
        <v>21500</v>
      </c>
      <c r="J125" s="6">
        <f t="shared" si="46"/>
        <v>22541241</v>
      </c>
      <c r="K125" s="6">
        <f t="shared" si="46"/>
        <v>0</v>
      </c>
      <c r="L125" s="6">
        <f t="shared" si="46"/>
        <v>0</v>
      </c>
      <c r="M125" s="6">
        <f t="shared" si="46"/>
        <v>120000</v>
      </c>
      <c r="N125" s="6">
        <f t="shared" si="46"/>
        <v>120000</v>
      </c>
      <c r="O125" s="6">
        <f t="shared" si="46"/>
        <v>0</v>
      </c>
      <c r="P125" s="6">
        <f t="shared" si="46"/>
        <v>0</v>
      </c>
      <c r="Q125" s="6">
        <f t="shared" si="46"/>
        <v>0</v>
      </c>
    </row>
    <row r="126" spans="1:17" s="9" customFormat="1" ht="12.75">
      <c r="A126" s="457"/>
      <c r="B126" s="12">
        <v>85311</v>
      </c>
      <c r="C126" s="10">
        <f>SUM(D126,M126)</f>
        <v>796900</v>
      </c>
      <c r="D126" s="10">
        <f>SUM(E126,L126,K126,J126,I126,H126)</f>
        <v>796900</v>
      </c>
      <c r="E126" s="10">
        <f>SUM(F126:G126)</f>
        <v>0</v>
      </c>
      <c r="F126" s="10"/>
      <c r="G126" s="10"/>
      <c r="H126" s="10">
        <v>796900</v>
      </c>
      <c r="I126" s="10"/>
      <c r="J126" s="10"/>
      <c r="K126" s="10"/>
      <c r="L126" s="10"/>
      <c r="M126" s="10">
        <f t="shared" si="22"/>
        <v>0</v>
      </c>
      <c r="N126" s="10"/>
      <c r="O126" s="10"/>
      <c r="P126" s="10"/>
      <c r="Q126" s="10"/>
    </row>
    <row r="127" spans="1:17" s="9" customFormat="1" ht="12.75">
      <c r="A127" s="457"/>
      <c r="B127" s="12">
        <v>85332</v>
      </c>
      <c r="C127" s="10">
        <f>SUM(D127,M127)</f>
        <v>21314034</v>
      </c>
      <c r="D127" s="10">
        <f>SUM(E127,L127,K127,J127,I127,H127)</f>
        <v>21194034</v>
      </c>
      <c r="E127" s="10">
        <f>SUM(F127:G127)</f>
        <v>6568868</v>
      </c>
      <c r="F127" s="10">
        <v>5346970</v>
      </c>
      <c r="G127" s="10">
        <v>1221898</v>
      </c>
      <c r="H127" s="10"/>
      <c r="I127" s="10">
        <v>21500</v>
      </c>
      <c r="J127" s="10">
        <v>14603666</v>
      </c>
      <c r="K127" s="10"/>
      <c r="L127" s="10"/>
      <c r="M127" s="10">
        <f t="shared" si="22"/>
        <v>120000</v>
      </c>
      <c r="N127" s="10">
        <v>120000</v>
      </c>
      <c r="O127" s="10"/>
      <c r="P127" s="10"/>
      <c r="Q127" s="10"/>
    </row>
    <row r="128" spans="1:17" s="9" customFormat="1" ht="12.75">
      <c r="A128" s="457"/>
      <c r="B128" s="12">
        <v>85395</v>
      </c>
      <c r="C128" s="10">
        <f>SUM(C129:C130)</f>
        <v>7937575</v>
      </c>
      <c r="D128" s="10">
        <f aca="true" t="shared" si="47" ref="D128:Q128">SUM(D129:D130)</f>
        <v>7937575</v>
      </c>
      <c r="E128" s="10">
        <f t="shared" si="47"/>
        <v>0</v>
      </c>
      <c r="F128" s="10">
        <f t="shared" si="47"/>
        <v>0</v>
      </c>
      <c r="G128" s="10">
        <f t="shared" si="47"/>
        <v>0</v>
      </c>
      <c r="H128" s="10">
        <f t="shared" si="47"/>
        <v>0</v>
      </c>
      <c r="I128" s="10">
        <f t="shared" si="47"/>
        <v>0</v>
      </c>
      <c r="J128" s="10">
        <f t="shared" si="47"/>
        <v>7937575</v>
      </c>
      <c r="K128" s="10">
        <f t="shared" si="47"/>
        <v>0</v>
      </c>
      <c r="L128" s="10">
        <f t="shared" si="47"/>
        <v>0</v>
      </c>
      <c r="M128" s="10">
        <f t="shared" si="47"/>
        <v>0</v>
      </c>
      <c r="N128" s="10">
        <f t="shared" si="47"/>
        <v>0</v>
      </c>
      <c r="O128" s="10">
        <f t="shared" si="47"/>
        <v>0</v>
      </c>
      <c r="P128" s="10">
        <f t="shared" si="47"/>
        <v>0</v>
      </c>
      <c r="Q128" s="10">
        <f t="shared" si="47"/>
        <v>0</v>
      </c>
    </row>
    <row r="129" spans="1:17" s="176" customFormat="1" ht="12.75" hidden="1">
      <c r="A129" s="457"/>
      <c r="B129" s="177" t="s">
        <v>313</v>
      </c>
      <c r="C129" s="174">
        <f>SUM(D129,M129)</f>
        <v>4000000</v>
      </c>
      <c r="D129" s="174">
        <f>SUM(E129,L129,K129,J129,I129,H129)</f>
        <v>4000000</v>
      </c>
      <c r="E129" s="174">
        <f>SUM(F129:G129)</f>
        <v>0</v>
      </c>
      <c r="F129" s="174"/>
      <c r="G129" s="174"/>
      <c r="H129" s="174"/>
      <c r="I129" s="174"/>
      <c r="J129" s="174">
        <v>4000000</v>
      </c>
      <c r="K129" s="174"/>
      <c r="L129" s="174"/>
      <c r="M129" s="174">
        <f t="shared" si="22"/>
        <v>0</v>
      </c>
      <c r="N129" s="174"/>
      <c r="O129" s="174"/>
      <c r="P129" s="174"/>
      <c r="Q129" s="174"/>
    </row>
    <row r="130" spans="1:17" s="176" customFormat="1" ht="12.75" hidden="1">
      <c r="A130" s="170"/>
      <c r="B130" s="177" t="s">
        <v>312</v>
      </c>
      <c r="C130" s="174">
        <f>SUM(D130,M130)</f>
        <v>3937575</v>
      </c>
      <c r="D130" s="174">
        <f>SUM(E130,L130,K130,J130,I130,H130)</f>
        <v>3937575</v>
      </c>
      <c r="E130" s="174">
        <f>SUM(F130:G130)</f>
        <v>0</v>
      </c>
      <c r="F130" s="174"/>
      <c r="G130" s="174"/>
      <c r="H130" s="174"/>
      <c r="I130" s="174"/>
      <c r="J130" s="174">
        <v>3937575</v>
      </c>
      <c r="K130" s="174"/>
      <c r="L130" s="174"/>
      <c r="M130" s="174"/>
      <c r="N130" s="174"/>
      <c r="O130" s="174"/>
      <c r="P130" s="174"/>
      <c r="Q130" s="174"/>
    </row>
    <row r="131" spans="1:17" s="2" customFormat="1" ht="12.75">
      <c r="A131" s="5" t="s">
        <v>113</v>
      </c>
      <c r="B131" s="11"/>
      <c r="C131" s="6">
        <f>SUM(C132:C133,C136:C137)</f>
        <v>13972099</v>
      </c>
      <c r="D131" s="6">
        <f aca="true" t="shared" si="48" ref="D131:Q131">SUM(D132:D133,D136:D137)</f>
        <v>13918566</v>
      </c>
      <c r="E131" s="6">
        <f t="shared" si="48"/>
        <v>666064</v>
      </c>
      <c r="F131" s="6">
        <f t="shared" si="48"/>
        <v>605314</v>
      </c>
      <c r="G131" s="6">
        <f t="shared" si="48"/>
        <v>60750</v>
      </c>
      <c r="H131" s="6">
        <f t="shared" si="48"/>
        <v>400000</v>
      </c>
      <c r="I131" s="6">
        <f t="shared" si="48"/>
        <v>3954</v>
      </c>
      <c r="J131" s="6">
        <f t="shared" si="48"/>
        <v>12848548</v>
      </c>
      <c r="K131" s="6">
        <f t="shared" si="48"/>
        <v>0</v>
      </c>
      <c r="L131" s="6">
        <f t="shared" si="48"/>
        <v>0</v>
      </c>
      <c r="M131" s="6">
        <f t="shared" si="48"/>
        <v>53533</v>
      </c>
      <c r="N131" s="6">
        <f t="shared" si="48"/>
        <v>53533</v>
      </c>
      <c r="O131" s="6">
        <f t="shared" si="48"/>
        <v>53533</v>
      </c>
      <c r="P131" s="6">
        <f t="shared" si="48"/>
        <v>0</v>
      </c>
      <c r="Q131" s="6">
        <f t="shared" si="48"/>
        <v>0</v>
      </c>
    </row>
    <row r="132" spans="1:17" s="9" customFormat="1" ht="12.75">
      <c r="A132" s="458"/>
      <c r="B132" s="12">
        <v>85410</v>
      </c>
      <c r="C132" s="10">
        <f>SUM(D132,M132)</f>
        <v>670018</v>
      </c>
      <c r="D132" s="10">
        <f>SUM(E132,L132,K132,J132,I132,H132)</f>
        <v>670018</v>
      </c>
      <c r="E132" s="10">
        <f>SUM(F132:G132)</f>
        <v>666064</v>
      </c>
      <c r="F132" s="10">
        <v>605314</v>
      </c>
      <c r="G132" s="10">
        <v>60750</v>
      </c>
      <c r="H132" s="10"/>
      <c r="I132" s="10">
        <v>3954</v>
      </c>
      <c r="J132" s="10"/>
      <c r="K132" s="10"/>
      <c r="L132" s="10"/>
      <c r="M132" s="10">
        <f t="shared" si="22"/>
        <v>0</v>
      </c>
      <c r="N132" s="10"/>
      <c r="O132" s="10"/>
      <c r="P132" s="10"/>
      <c r="Q132" s="10"/>
    </row>
    <row r="133" spans="1:17" s="9" customFormat="1" ht="12.75">
      <c r="A133" s="459"/>
      <c r="B133" s="12">
        <v>85415</v>
      </c>
      <c r="C133" s="10">
        <f>SUM(C134:C135)</f>
        <v>6589868</v>
      </c>
      <c r="D133" s="10">
        <f aca="true" t="shared" si="49" ref="D133:Q133">SUM(D134:D135)</f>
        <v>6566868</v>
      </c>
      <c r="E133" s="10">
        <f t="shared" si="49"/>
        <v>0</v>
      </c>
      <c r="F133" s="10">
        <f t="shared" si="49"/>
        <v>0</v>
      </c>
      <c r="G133" s="10">
        <f t="shared" si="49"/>
        <v>0</v>
      </c>
      <c r="H133" s="10">
        <f t="shared" si="49"/>
        <v>0</v>
      </c>
      <c r="I133" s="10">
        <f t="shared" si="49"/>
        <v>0</v>
      </c>
      <c r="J133" s="10">
        <f t="shared" si="49"/>
        <v>6566868</v>
      </c>
      <c r="K133" s="10">
        <f t="shared" si="49"/>
        <v>0</v>
      </c>
      <c r="L133" s="10">
        <f t="shared" si="49"/>
        <v>0</v>
      </c>
      <c r="M133" s="10">
        <f t="shared" si="49"/>
        <v>23000</v>
      </c>
      <c r="N133" s="10">
        <f t="shared" si="49"/>
        <v>23000</v>
      </c>
      <c r="O133" s="10">
        <f t="shared" si="49"/>
        <v>23000</v>
      </c>
      <c r="P133" s="10">
        <f t="shared" si="49"/>
        <v>0</v>
      </c>
      <c r="Q133" s="10">
        <f t="shared" si="49"/>
        <v>0</v>
      </c>
    </row>
    <row r="134" spans="1:17" s="176" customFormat="1" ht="12.75" customHeight="1" hidden="1">
      <c r="A134" s="459"/>
      <c r="B134" s="177" t="s">
        <v>105</v>
      </c>
      <c r="C134" s="174">
        <f>SUM(D134,M134)</f>
        <v>6544868</v>
      </c>
      <c r="D134" s="174">
        <f>SUM(E134,L134,K134,J134,I134,H134)</f>
        <v>6524868</v>
      </c>
      <c r="E134" s="174">
        <f>SUM(F134:G134)</f>
        <v>0</v>
      </c>
      <c r="F134" s="174"/>
      <c r="G134" s="174"/>
      <c r="H134" s="174"/>
      <c r="I134" s="174"/>
      <c r="J134" s="174">
        <v>6524868</v>
      </c>
      <c r="K134" s="174"/>
      <c r="L134" s="174"/>
      <c r="M134" s="174">
        <f t="shared" si="22"/>
        <v>20000</v>
      </c>
      <c r="N134" s="174">
        <v>20000</v>
      </c>
      <c r="O134" s="174">
        <v>20000</v>
      </c>
      <c r="P134" s="174"/>
      <c r="Q134" s="174"/>
    </row>
    <row r="135" spans="1:17" s="176" customFormat="1" ht="12.75" customHeight="1" hidden="1">
      <c r="A135" s="459"/>
      <c r="B135" s="177" t="s">
        <v>312</v>
      </c>
      <c r="C135" s="174">
        <f>SUM(D135,M135)</f>
        <v>45000</v>
      </c>
      <c r="D135" s="174">
        <f>SUM(E135,L135,K135,J135,I135,H135)</f>
        <v>42000</v>
      </c>
      <c r="E135" s="174"/>
      <c r="F135" s="174"/>
      <c r="G135" s="174"/>
      <c r="H135" s="174"/>
      <c r="I135" s="174"/>
      <c r="J135" s="174">
        <v>42000</v>
      </c>
      <c r="K135" s="174"/>
      <c r="L135" s="174"/>
      <c r="M135" s="174">
        <f t="shared" si="22"/>
        <v>3000</v>
      </c>
      <c r="N135" s="174">
        <v>3000</v>
      </c>
      <c r="O135" s="174">
        <v>3000</v>
      </c>
      <c r="P135" s="174"/>
      <c r="Q135" s="174"/>
    </row>
    <row r="136" spans="1:17" ht="12.75">
      <c r="A136" s="459"/>
      <c r="B136" s="7" t="s">
        <v>114</v>
      </c>
      <c r="C136" s="10">
        <f>SUM(D136,M136)</f>
        <v>400000</v>
      </c>
      <c r="D136" s="10">
        <f>SUM(E136,L136,K136,J136,I136,H136)</f>
        <v>400000</v>
      </c>
      <c r="E136" s="10">
        <f>SUM(F136:G136)</f>
        <v>0</v>
      </c>
      <c r="F136" s="8"/>
      <c r="G136" s="8"/>
      <c r="H136" s="8">
        <v>400000</v>
      </c>
      <c r="I136" s="8"/>
      <c r="J136" s="8"/>
      <c r="K136" s="8"/>
      <c r="L136" s="8"/>
      <c r="M136" s="10">
        <f t="shared" si="22"/>
        <v>0</v>
      </c>
      <c r="N136" s="8"/>
      <c r="O136" s="8"/>
      <c r="P136" s="8"/>
      <c r="Q136" s="8"/>
    </row>
    <row r="137" spans="1:17" ht="12.75">
      <c r="A137" s="460"/>
      <c r="B137" s="7" t="s">
        <v>314</v>
      </c>
      <c r="C137" s="10">
        <f>SUM(D137,M137)</f>
        <v>6312213</v>
      </c>
      <c r="D137" s="10">
        <f>SUM(E137,L137,K137,J137,I137,H137)</f>
        <v>6281680</v>
      </c>
      <c r="E137" s="10">
        <f>SUM(F137:G137)</f>
        <v>0</v>
      </c>
      <c r="F137" s="8"/>
      <c r="G137" s="8"/>
      <c r="H137" s="8"/>
      <c r="I137" s="8"/>
      <c r="J137" s="8">
        <v>6281680</v>
      </c>
      <c r="K137" s="8"/>
      <c r="L137" s="8"/>
      <c r="M137" s="10">
        <f t="shared" si="22"/>
        <v>30533</v>
      </c>
      <c r="N137" s="8">
        <v>30533</v>
      </c>
      <c r="O137" s="8">
        <v>30533</v>
      </c>
      <c r="P137" s="8"/>
      <c r="Q137" s="8"/>
    </row>
    <row r="138" spans="1:17" s="2" customFormat="1" ht="12.75">
      <c r="A138" s="5" t="s">
        <v>115</v>
      </c>
      <c r="B138" s="5"/>
      <c r="C138" s="6">
        <f>SUM(C139:C144)</f>
        <v>3341900</v>
      </c>
      <c r="D138" s="6">
        <f aca="true" t="shared" si="50" ref="D138:Q138">SUM(D139:D144)</f>
        <v>243000</v>
      </c>
      <c r="E138" s="6">
        <f t="shared" si="50"/>
        <v>243000</v>
      </c>
      <c r="F138" s="6">
        <f t="shared" si="50"/>
        <v>18000</v>
      </c>
      <c r="G138" s="6">
        <f t="shared" si="50"/>
        <v>225000</v>
      </c>
      <c r="H138" s="6">
        <f t="shared" si="50"/>
        <v>0</v>
      </c>
      <c r="I138" s="6">
        <f t="shared" si="50"/>
        <v>0</v>
      </c>
      <c r="J138" s="6">
        <f t="shared" si="50"/>
        <v>0</v>
      </c>
      <c r="K138" s="6">
        <f t="shared" si="50"/>
        <v>0</v>
      </c>
      <c r="L138" s="6">
        <f t="shared" si="50"/>
        <v>0</v>
      </c>
      <c r="M138" s="6">
        <f t="shared" si="50"/>
        <v>3098900</v>
      </c>
      <c r="N138" s="6">
        <f t="shared" si="50"/>
        <v>3098900</v>
      </c>
      <c r="O138" s="6">
        <f t="shared" si="50"/>
        <v>0</v>
      </c>
      <c r="P138" s="6">
        <f t="shared" si="50"/>
        <v>0</v>
      </c>
      <c r="Q138" s="6">
        <f t="shared" si="50"/>
        <v>0</v>
      </c>
    </row>
    <row r="139" spans="1:17" ht="12.75">
      <c r="A139" s="444"/>
      <c r="B139" s="7" t="s">
        <v>116</v>
      </c>
      <c r="C139" s="8">
        <f aca="true" t="shared" si="51" ref="C139:C144">SUM(D139,M139)</f>
        <v>3098900</v>
      </c>
      <c r="D139" s="8">
        <f aca="true" t="shared" si="52" ref="D139:D144">SUM(E139,L139,K139,J139,I139,H139)</f>
        <v>0</v>
      </c>
      <c r="E139" s="8">
        <f aca="true" t="shared" si="53" ref="E139:E144">SUM(F139:G139)</f>
        <v>0</v>
      </c>
      <c r="F139" s="8"/>
      <c r="G139" s="8"/>
      <c r="H139" s="8"/>
      <c r="I139" s="8"/>
      <c r="J139" s="8"/>
      <c r="K139" s="8"/>
      <c r="L139" s="8"/>
      <c r="M139" s="8">
        <f t="shared" si="22"/>
        <v>3098900</v>
      </c>
      <c r="N139" s="8">
        <f>2913900+185000</f>
        <v>3098900</v>
      </c>
      <c r="O139" s="8"/>
      <c r="P139" s="8"/>
      <c r="Q139" s="8"/>
    </row>
    <row r="140" spans="1:17" ht="12.75">
      <c r="A140" s="444"/>
      <c r="B140" s="7" t="s">
        <v>321</v>
      </c>
      <c r="C140" s="8">
        <f t="shared" si="51"/>
        <v>126000</v>
      </c>
      <c r="D140" s="8">
        <f t="shared" si="52"/>
        <v>126000</v>
      </c>
      <c r="E140" s="8">
        <f t="shared" si="53"/>
        <v>126000</v>
      </c>
      <c r="F140" s="8"/>
      <c r="G140" s="8">
        <f>420000-294000</f>
        <v>126000</v>
      </c>
      <c r="H140" s="8"/>
      <c r="I140" s="8"/>
      <c r="J140" s="8"/>
      <c r="K140" s="8"/>
      <c r="L140" s="8"/>
      <c r="M140" s="8">
        <f t="shared" si="22"/>
        <v>0</v>
      </c>
      <c r="N140" s="8"/>
      <c r="O140" s="8"/>
      <c r="P140" s="8"/>
      <c r="Q140" s="8"/>
    </row>
    <row r="141" spans="1:17" ht="12.75">
      <c r="A141" s="444"/>
      <c r="B141" s="7" t="s">
        <v>322</v>
      </c>
      <c r="C141" s="8">
        <f t="shared" si="51"/>
        <v>36000</v>
      </c>
      <c r="D141" s="8">
        <f t="shared" si="52"/>
        <v>36000</v>
      </c>
      <c r="E141" s="8">
        <f t="shared" si="53"/>
        <v>36000</v>
      </c>
      <c r="F141" s="8"/>
      <c r="G141" s="8">
        <f>120000-84000</f>
        <v>36000</v>
      </c>
      <c r="H141" s="8"/>
      <c r="I141" s="8"/>
      <c r="J141" s="8"/>
      <c r="K141" s="8"/>
      <c r="L141" s="8"/>
      <c r="M141" s="8">
        <f t="shared" si="22"/>
        <v>0</v>
      </c>
      <c r="N141" s="8"/>
      <c r="O141" s="8"/>
      <c r="P141" s="8"/>
      <c r="Q141" s="8"/>
    </row>
    <row r="142" spans="1:17" ht="12.75">
      <c r="A142" s="444"/>
      <c r="B142" s="7" t="s">
        <v>117</v>
      </c>
      <c r="C142" s="8">
        <f t="shared" si="51"/>
        <v>10000</v>
      </c>
      <c r="D142" s="8">
        <f t="shared" si="52"/>
        <v>10000</v>
      </c>
      <c r="E142" s="8">
        <f t="shared" si="53"/>
        <v>10000</v>
      </c>
      <c r="F142" s="8">
        <v>10000</v>
      </c>
      <c r="G142" s="8"/>
      <c r="H142" s="8"/>
      <c r="I142" s="8"/>
      <c r="J142" s="8"/>
      <c r="K142" s="8"/>
      <c r="L142" s="8"/>
      <c r="M142" s="8">
        <f t="shared" si="22"/>
        <v>0</v>
      </c>
      <c r="N142" s="8"/>
      <c r="O142" s="8"/>
      <c r="P142" s="8"/>
      <c r="Q142" s="8"/>
    </row>
    <row r="143" spans="1:17" ht="12.75">
      <c r="A143" s="444"/>
      <c r="B143" s="7" t="s">
        <v>118</v>
      </c>
      <c r="C143" s="8">
        <f t="shared" si="51"/>
        <v>8000</v>
      </c>
      <c r="D143" s="8">
        <f t="shared" si="52"/>
        <v>8000</v>
      </c>
      <c r="E143" s="8">
        <f t="shared" si="53"/>
        <v>8000</v>
      </c>
      <c r="F143" s="8">
        <v>8000</v>
      </c>
      <c r="G143" s="8"/>
      <c r="H143" s="8"/>
      <c r="I143" s="8"/>
      <c r="J143" s="8"/>
      <c r="K143" s="8"/>
      <c r="L143" s="8"/>
      <c r="M143" s="8">
        <f t="shared" si="22"/>
        <v>0</v>
      </c>
      <c r="N143" s="8"/>
      <c r="O143" s="8"/>
      <c r="P143" s="8"/>
      <c r="Q143" s="8"/>
    </row>
    <row r="144" spans="1:17" ht="12.75">
      <c r="A144" s="444"/>
      <c r="B144" s="7" t="s">
        <v>119</v>
      </c>
      <c r="C144" s="8">
        <f t="shared" si="51"/>
        <v>63000</v>
      </c>
      <c r="D144" s="8">
        <f t="shared" si="52"/>
        <v>63000</v>
      </c>
      <c r="E144" s="8">
        <f t="shared" si="53"/>
        <v>63000</v>
      </c>
      <c r="F144" s="8"/>
      <c r="G144" s="8">
        <v>63000</v>
      </c>
      <c r="H144" s="8"/>
      <c r="I144" s="8"/>
      <c r="J144" s="8"/>
      <c r="K144" s="8"/>
      <c r="L144" s="8"/>
      <c r="M144" s="8">
        <f t="shared" si="22"/>
        <v>0</v>
      </c>
      <c r="N144" s="8"/>
      <c r="O144" s="8"/>
      <c r="P144" s="8"/>
      <c r="Q144" s="8"/>
    </row>
    <row r="145" spans="1:17" s="2" customFormat="1" ht="12.75">
      <c r="A145" s="5" t="s">
        <v>120</v>
      </c>
      <c r="B145" s="5"/>
      <c r="C145" s="6">
        <f>SUM(C146:C154,C157)</f>
        <v>52166824</v>
      </c>
      <c r="D145" s="6">
        <f aca="true" t="shared" si="54" ref="D145:Q145">SUM(D146:D154,D157)</f>
        <v>45277826</v>
      </c>
      <c r="E145" s="6">
        <f t="shared" si="54"/>
        <v>255000</v>
      </c>
      <c r="F145" s="6">
        <f t="shared" si="54"/>
        <v>0</v>
      </c>
      <c r="G145" s="6">
        <f t="shared" si="54"/>
        <v>255000</v>
      </c>
      <c r="H145" s="6">
        <f>SUM(H146:H154,H157)</f>
        <v>44822826</v>
      </c>
      <c r="I145" s="6">
        <f t="shared" si="54"/>
        <v>200000</v>
      </c>
      <c r="J145" s="6">
        <f t="shared" si="54"/>
        <v>0</v>
      </c>
      <c r="K145" s="6">
        <f t="shared" si="54"/>
        <v>0</v>
      </c>
      <c r="L145" s="6">
        <f t="shared" si="54"/>
        <v>0</v>
      </c>
      <c r="M145" s="6">
        <f t="shared" si="54"/>
        <v>6888998</v>
      </c>
      <c r="N145" s="6">
        <f t="shared" si="54"/>
        <v>6888998</v>
      </c>
      <c r="O145" s="6">
        <f t="shared" si="54"/>
        <v>3018414</v>
      </c>
      <c r="P145" s="6">
        <f t="shared" si="54"/>
        <v>0</v>
      </c>
      <c r="Q145" s="6">
        <f t="shared" si="54"/>
        <v>0</v>
      </c>
    </row>
    <row r="146" spans="1:17" ht="12.75">
      <c r="A146" s="444"/>
      <c r="B146" s="7" t="s">
        <v>121</v>
      </c>
      <c r="C146" s="8">
        <f aca="true" t="shared" si="55" ref="C146:C158">SUM(D146,M146)</f>
        <v>1045000</v>
      </c>
      <c r="D146" s="8">
        <f aca="true" t="shared" si="56" ref="D146:D158">SUM(E146,L146,K146,J146,I146,H146)</f>
        <v>1045000</v>
      </c>
      <c r="E146" s="8">
        <f aca="true" t="shared" si="57" ref="E146:E158">SUM(F146:G146)</f>
        <v>0</v>
      </c>
      <c r="F146" s="8"/>
      <c r="G146" s="8"/>
      <c r="H146" s="8">
        <v>845000</v>
      </c>
      <c r="I146" s="8">
        <v>200000</v>
      </c>
      <c r="J146" s="8"/>
      <c r="K146" s="8"/>
      <c r="L146" s="8"/>
      <c r="M146" s="8">
        <f aca="true" t="shared" si="58" ref="M146:M159">SUM(N146,P146,Q146)</f>
        <v>0</v>
      </c>
      <c r="N146" s="8"/>
      <c r="O146" s="8"/>
      <c r="P146" s="8"/>
      <c r="Q146" s="8"/>
    </row>
    <row r="147" spans="1:17" ht="12.75">
      <c r="A147" s="444"/>
      <c r="B147" s="7" t="s">
        <v>122</v>
      </c>
      <c r="C147" s="8">
        <f t="shared" si="55"/>
        <v>3943227</v>
      </c>
      <c r="D147" s="8">
        <f t="shared" si="56"/>
        <v>3943227</v>
      </c>
      <c r="E147" s="8">
        <f t="shared" si="57"/>
        <v>0</v>
      </c>
      <c r="F147" s="8"/>
      <c r="G147" s="8"/>
      <c r="H147" s="8">
        <f>3750000+193227</f>
        <v>3943227</v>
      </c>
      <c r="I147" s="8"/>
      <c r="J147" s="8"/>
      <c r="K147" s="8"/>
      <c r="L147" s="8"/>
      <c r="M147" s="8">
        <f t="shared" si="58"/>
        <v>0</v>
      </c>
      <c r="N147" s="8"/>
      <c r="O147" s="8"/>
      <c r="P147" s="8"/>
      <c r="Q147" s="8"/>
    </row>
    <row r="148" spans="1:17" ht="12.75">
      <c r="A148" s="444"/>
      <c r="B148" s="7" t="s">
        <v>123</v>
      </c>
      <c r="C148" s="8">
        <f t="shared" si="55"/>
        <v>5980000</v>
      </c>
      <c r="D148" s="8">
        <f t="shared" si="56"/>
        <v>5980000</v>
      </c>
      <c r="E148" s="8">
        <f t="shared" si="57"/>
        <v>0</v>
      </c>
      <c r="F148" s="8"/>
      <c r="G148" s="8"/>
      <c r="H148" s="8">
        <v>5980000</v>
      </c>
      <c r="I148" s="8"/>
      <c r="J148" s="8"/>
      <c r="K148" s="8"/>
      <c r="L148" s="8"/>
      <c r="M148" s="8">
        <f t="shared" si="58"/>
        <v>0</v>
      </c>
      <c r="N148" s="8"/>
      <c r="O148" s="8"/>
      <c r="P148" s="8"/>
      <c r="Q148" s="8"/>
    </row>
    <row r="149" spans="1:17" ht="12.75">
      <c r="A149" s="444"/>
      <c r="B149" s="7" t="s">
        <v>124</v>
      </c>
      <c r="C149" s="8">
        <f t="shared" si="55"/>
        <v>4433000</v>
      </c>
      <c r="D149" s="8">
        <f t="shared" si="56"/>
        <v>4433000</v>
      </c>
      <c r="E149" s="8">
        <f t="shared" si="57"/>
        <v>0</v>
      </c>
      <c r="F149" s="8"/>
      <c r="G149" s="8"/>
      <c r="H149" s="8">
        <v>4433000</v>
      </c>
      <c r="I149" s="8"/>
      <c r="J149" s="8"/>
      <c r="K149" s="8"/>
      <c r="L149" s="8"/>
      <c r="M149" s="8">
        <f t="shared" si="58"/>
        <v>0</v>
      </c>
      <c r="N149" s="8"/>
      <c r="O149" s="8"/>
      <c r="P149" s="8"/>
      <c r="Q149" s="8"/>
    </row>
    <row r="150" spans="1:17" ht="12.75">
      <c r="A150" s="444"/>
      <c r="B150" s="7" t="s">
        <v>125</v>
      </c>
      <c r="C150" s="8">
        <f t="shared" si="55"/>
        <v>386000</v>
      </c>
      <c r="D150" s="8">
        <f t="shared" si="56"/>
        <v>386000</v>
      </c>
      <c r="E150" s="8">
        <f t="shared" si="57"/>
        <v>0</v>
      </c>
      <c r="F150" s="8"/>
      <c r="G150" s="8"/>
      <c r="H150" s="8">
        <v>386000</v>
      </c>
      <c r="I150" s="8"/>
      <c r="J150" s="8"/>
      <c r="K150" s="8"/>
      <c r="L150" s="8"/>
      <c r="M150" s="8">
        <f t="shared" si="58"/>
        <v>0</v>
      </c>
      <c r="N150" s="8"/>
      <c r="O150" s="8"/>
      <c r="P150" s="8"/>
      <c r="Q150" s="8"/>
    </row>
    <row r="151" spans="1:17" ht="12.75">
      <c r="A151" s="444"/>
      <c r="B151" s="7" t="s">
        <v>126</v>
      </c>
      <c r="C151" s="8">
        <f t="shared" si="55"/>
        <v>1340000</v>
      </c>
      <c r="D151" s="8">
        <f t="shared" si="56"/>
        <v>1340000</v>
      </c>
      <c r="E151" s="8">
        <f t="shared" si="57"/>
        <v>0</v>
      </c>
      <c r="F151" s="8"/>
      <c r="G151" s="8"/>
      <c r="H151" s="8">
        <v>1340000</v>
      </c>
      <c r="I151" s="8"/>
      <c r="J151" s="8"/>
      <c r="K151" s="8"/>
      <c r="L151" s="8"/>
      <c r="M151" s="8">
        <f t="shared" si="58"/>
        <v>0</v>
      </c>
      <c r="N151" s="8"/>
      <c r="O151" s="8"/>
      <c r="P151" s="8"/>
      <c r="Q151" s="8"/>
    </row>
    <row r="152" spans="1:17" ht="12.75">
      <c r="A152" s="444"/>
      <c r="B152" s="7" t="s">
        <v>127</v>
      </c>
      <c r="C152" s="8">
        <f t="shared" si="55"/>
        <v>7436600</v>
      </c>
      <c r="D152" s="8">
        <f t="shared" si="56"/>
        <v>6709475</v>
      </c>
      <c r="E152" s="8">
        <f t="shared" si="57"/>
        <v>0</v>
      </c>
      <c r="F152" s="8"/>
      <c r="G152" s="8"/>
      <c r="H152" s="8">
        <v>6709475</v>
      </c>
      <c r="I152" s="8"/>
      <c r="J152" s="8"/>
      <c r="K152" s="8"/>
      <c r="L152" s="8"/>
      <c r="M152" s="8">
        <f t="shared" si="58"/>
        <v>727125</v>
      </c>
      <c r="N152" s="8">
        <v>727125</v>
      </c>
      <c r="O152" s="8"/>
      <c r="P152" s="8"/>
      <c r="Q152" s="8"/>
    </row>
    <row r="153" spans="1:17" ht="12.75">
      <c r="A153" s="444"/>
      <c r="B153" s="7" t="s">
        <v>128</v>
      </c>
      <c r="C153" s="8">
        <f t="shared" si="55"/>
        <v>20729583</v>
      </c>
      <c r="D153" s="8">
        <f t="shared" si="56"/>
        <v>17586124</v>
      </c>
      <c r="E153" s="8">
        <f t="shared" si="57"/>
        <v>0</v>
      </c>
      <c r="F153" s="8"/>
      <c r="G153" s="8"/>
      <c r="H153" s="8">
        <f>16786124+200000+600000</f>
        <v>17586124</v>
      </c>
      <c r="I153" s="8"/>
      <c r="J153" s="8"/>
      <c r="K153" s="8"/>
      <c r="L153" s="8"/>
      <c r="M153" s="8">
        <f t="shared" si="58"/>
        <v>3143459</v>
      </c>
      <c r="N153" s="8">
        <f>1949459+244000+950000</f>
        <v>3143459</v>
      </c>
      <c r="O153" s="8"/>
      <c r="P153" s="8"/>
      <c r="Q153" s="8"/>
    </row>
    <row r="154" spans="1:17" ht="12.75">
      <c r="A154" s="444"/>
      <c r="B154" s="7" t="s">
        <v>129</v>
      </c>
      <c r="C154" s="8">
        <f>SUM(C155:C156)</f>
        <v>5100000</v>
      </c>
      <c r="D154" s="8">
        <f aca="true" t="shared" si="59" ref="D154:Q154">SUM(D155:D156)</f>
        <v>3600000</v>
      </c>
      <c r="E154" s="8">
        <f t="shared" si="59"/>
        <v>0</v>
      </c>
      <c r="F154" s="8">
        <f t="shared" si="59"/>
        <v>0</v>
      </c>
      <c r="G154" s="8">
        <f t="shared" si="59"/>
        <v>0</v>
      </c>
      <c r="H154" s="8">
        <f t="shared" si="59"/>
        <v>3600000</v>
      </c>
      <c r="I154" s="8">
        <f t="shared" si="59"/>
        <v>0</v>
      </c>
      <c r="J154" s="8">
        <f t="shared" si="59"/>
        <v>0</v>
      </c>
      <c r="K154" s="8">
        <f t="shared" si="59"/>
        <v>0</v>
      </c>
      <c r="L154" s="8">
        <f t="shared" si="59"/>
        <v>0</v>
      </c>
      <c r="M154" s="8">
        <f t="shared" si="59"/>
        <v>1500000</v>
      </c>
      <c r="N154" s="8">
        <f t="shared" si="59"/>
        <v>1500000</v>
      </c>
      <c r="O154" s="8">
        <f t="shared" si="59"/>
        <v>1500000</v>
      </c>
      <c r="P154" s="8">
        <f t="shared" si="59"/>
        <v>0</v>
      </c>
      <c r="Q154" s="8">
        <f t="shared" si="59"/>
        <v>0</v>
      </c>
    </row>
    <row r="155" spans="1:17" s="176" customFormat="1" ht="12.75" hidden="1">
      <c r="A155" s="444"/>
      <c r="B155" s="175" t="s">
        <v>105</v>
      </c>
      <c r="C155" s="174">
        <f t="shared" si="55"/>
        <v>3600000</v>
      </c>
      <c r="D155" s="174">
        <f t="shared" si="56"/>
        <v>3600000</v>
      </c>
      <c r="E155" s="174">
        <f t="shared" si="57"/>
        <v>0</v>
      </c>
      <c r="F155" s="174"/>
      <c r="G155" s="174"/>
      <c r="H155" s="174">
        <v>3600000</v>
      </c>
      <c r="I155" s="174"/>
      <c r="J155" s="174"/>
      <c r="K155" s="174"/>
      <c r="L155" s="174"/>
      <c r="M155" s="174">
        <f t="shared" si="58"/>
        <v>0</v>
      </c>
      <c r="N155" s="174"/>
      <c r="O155" s="174"/>
      <c r="P155" s="174"/>
      <c r="Q155" s="174"/>
    </row>
    <row r="156" spans="1:17" s="176" customFormat="1" ht="12.75" hidden="1">
      <c r="A156" s="444"/>
      <c r="B156" s="175" t="s">
        <v>84</v>
      </c>
      <c r="C156" s="174">
        <f>SUM(D156,M156)</f>
        <v>1500000</v>
      </c>
      <c r="D156" s="174">
        <f>SUM(E156,L156,K156,J156,I156,H156)</f>
        <v>0</v>
      </c>
      <c r="E156" s="174">
        <f>SUM(F156:G156)</f>
        <v>0</v>
      </c>
      <c r="F156" s="174"/>
      <c r="G156" s="174"/>
      <c r="H156" s="174"/>
      <c r="I156" s="174"/>
      <c r="J156" s="174"/>
      <c r="K156" s="174"/>
      <c r="L156" s="174"/>
      <c r="M156" s="174">
        <f t="shared" si="58"/>
        <v>1500000</v>
      </c>
      <c r="N156" s="174">
        <v>1500000</v>
      </c>
      <c r="O156" s="174">
        <v>1500000</v>
      </c>
      <c r="P156" s="174"/>
      <c r="Q156" s="174"/>
    </row>
    <row r="157" spans="1:17" ht="12.75">
      <c r="A157" s="444"/>
      <c r="B157" s="170" t="s">
        <v>130</v>
      </c>
      <c r="C157" s="171">
        <f>SUM(C158:C159)</f>
        <v>1773414</v>
      </c>
      <c r="D157" s="171">
        <f aca="true" t="shared" si="60" ref="D157:Q157">SUM(D158:D159)</f>
        <v>255000</v>
      </c>
      <c r="E157" s="171">
        <f t="shared" si="60"/>
        <v>255000</v>
      </c>
      <c r="F157" s="171">
        <f t="shared" si="60"/>
        <v>0</v>
      </c>
      <c r="G157" s="171">
        <f t="shared" si="60"/>
        <v>255000</v>
      </c>
      <c r="H157" s="171">
        <f t="shared" si="60"/>
        <v>0</v>
      </c>
      <c r="I157" s="171">
        <f t="shared" si="60"/>
        <v>0</v>
      </c>
      <c r="J157" s="171">
        <f t="shared" si="60"/>
        <v>0</v>
      </c>
      <c r="K157" s="171">
        <f t="shared" si="60"/>
        <v>0</v>
      </c>
      <c r="L157" s="171">
        <f t="shared" si="60"/>
        <v>0</v>
      </c>
      <c r="M157" s="171">
        <f t="shared" si="60"/>
        <v>1518414</v>
      </c>
      <c r="N157" s="171">
        <f t="shared" si="60"/>
        <v>1518414</v>
      </c>
      <c r="O157" s="171">
        <f t="shared" si="60"/>
        <v>1518414</v>
      </c>
      <c r="P157" s="171">
        <f t="shared" si="60"/>
        <v>0</v>
      </c>
      <c r="Q157" s="171">
        <f t="shared" si="60"/>
        <v>0</v>
      </c>
    </row>
    <row r="158" spans="1:17" ht="12.75" hidden="1">
      <c r="A158" s="444"/>
      <c r="B158" s="175" t="s">
        <v>105</v>
      </c>
      <c r="C158" s="174">
        <f t="shared" si="55"/>
        <v>255000</v>
      </c>
      <c r="D158" s="174">
        <f t="shared" si="56"/>
        <v>255000</v>
      </c>
      <c r="E158" s="174">
        <f t="shared" si="57"/>
        <v>255000</v>
      </c>
      <c r="F158" s="174"/>
      <c r="G158" s="174">
        <f>205000+50000</f>
        <v>255000</v>
      </c>
      <c r="H158" s="174"/>
      <c r="I158" s="174"/>
      <c r="J158" s="174"/>
      <c r="K158" s="174"/>
      <c r="L158" s="174"/>
      <c r="M158" s="174">
        <f t="shared" si="58"/>
        <v>0</v>
      </c>
      <c r="N158" s="174"/>
      <c r="O158" s="174"/>
      <c r="P158" s="174"/>
      <c r="Q158" s="174"/>
    </row>
    <row r="159" spans="1:17" ht="12.75" hidden="1">
      <c r="A159" s="7"/>
      <c r="B159" s="175" t="s">
        <v>84</v>
      </c>
      <c r="C159" s="174">
        <f>SUM(D159,M159)</f>
        <v>1518414</v>
      </c>
      <c r="D159" s="174">
        <f>SUM(E159,L159,K159,J159,I159,H159)</f>
        <v>0</v>
      </c>
      <c r="E159" s="174">
        <f>SUM(F159:G159)</f>
        <v>0</v>
      </c>
      <c r="F159" s="174"/>
      <c r="G159" s="174"/>
      <c r="H159" s="174"/>
      <c r="I159" s="174"/>
      <c r="J159" s="174"/>
      <c r="K159" s="174"/>
      <c r="L159" s="174"/>
      <c r="M159" s="174">
        <f t="shared" si="58"/>
        <v>1518414</v>
      </c>
      <c r="N159" s="174">
        <v>1518414</v>
      </c>
      <c r="O159" s="174">
        <v>1518414</v>
      </c>
      <c r="P159" s="174"/>
      <c r="Q159" s="174"/>
    </row>
    <row r="160" spans="1:17" s="2" customFormat="1" ht="12.75">
      <c r="A160" s="5" t="s">
        <v>131</v>
      </c>
      <c r="B160" s="5"/>
      <c r="C160" s="6">
        <f>SUM(C161)</f>
        <v>752000</v>
      </c>
      <c r="D160" s="6">
        <f aca="true" t="shared" si="61" ref="D160:Q160">SUM(D161)</f>
        <v>752000</v>
      </c>
      <c r="E160" s="6">
        <f t="shared" si="61"/>
        <v>724700</v>
      </c>
      <c r="F160" s="6">
        <f t="shared" si="61"/>
        <v>459917</v>
      </c>
      <c r="G160" s="6">
        <f t="shared" si="61"/>
        <v>264783</v>
      </c>
      <c r="H160" s="6">
        <f t="shared" si="61"/>
        <v>0</v>
      </c>
      <c r="I160" s="6">
        <f t="shared" si="61"/>
        <v>27300</v>
      </c>
      <c r="J160" s="6">
        <f t="shared" si="61"/>
        <v>0</v>
      </c>
      <c r="K160" s="6">
        <f t="shared" si="61"/>
        <v>0</v>
      </c>
      <c r="L160" s="6">
        <f t="shared" si="61"/>
        <v>0</v>
      </c>
      <c r="M160" s="6">
        <f t="shared" si="61"/>
        <v>0</v>
      </c>
      <c r="N160" s="6">
        <f t="shared" si="61"/>
        <v>0</v>
      </c>
      <c r="O160" s="6">
        <f t="shared" si="61"/>
        <v>0</v>
      </c>
      <c r="P160" s="6">
        <f t="shared" si="61"/>
        <v>0</v>
      </c>
      <c r="Q160" s="6">
        <f t="shared" si="61"/>
        <v>0</v>
      </c>
    </row>
    <row r="161" spans="1:17" ht="12.75">
      <c r="A161" s="7"/>
      <c r="B161" s="7" t="s">
        <v>132</v>
      </c>
      <c r="C161" s="8">
        <f>SUM(D161,M161)</f>
        <v>752000</v>
      </c>
      <c r="D161" s="8">
        <f>SUM(E161,L161,K161,J161,I161,H161)</f>
        <v>752000</v>
      </c>
      <c r="E161" s="8">
        <f>SUM(F161:G161)</f>
        <v>724700</v>
      </c>
      <c r="F161" s="8">
        <v>459917</v>
      </c>
      <c r="G161" s="8">
        <v>264783</v>
      </c>
      <c r="H161" s="8"/>
      <c r="I161" s="8">
        <v>27300</v>
      </c>
      <c r="J161" s="8"/>
      <c r="K161" s="8"/>
      <c r="L161" s="8"/>
      <c r="M161" s="8">
        <f>SUM(N161,P161,Q161)</f>
        <v>0</v>
      </c>
      <c r="N161" s="8"/>
      <c r="O161" s="8"/>
      <c r="P161" s="8"/>
      <c r="Q161" s="8"/>
    </row>
    <row r="162" spans="1:17" s="2" customFormat="1" ht="12.75">
      <c r="A162" s="5" t="s">
        <v>133</v>
      </c>
      <c r="B162" s="5"/>
      <c r="C162" s="6">
        <f>SUM(C163:C165)</f>
        <v>14542000</v>
      </c>
      <c r="D162" s="6">
        <f aca="true" t="shared" si="62" ref="D162:Q162">SUM(D163:D165)</f>
        <v>4552000</v>
      </c>
      <c r="E162" s="6">
        <f t="shared" si="62"/>
        <v>40000</v>
      </c>
      <c r="F162" s="6">
        <f t="shared" si="62"/>
        <v>0</v>
      </c>
      <c r="G162" s="6">
        <f t="shared" si="62"/>
        <v>40000</v>
      </c>
      <c r="H162" s="6">
        <f t="shared" si="62"/>
        <v>3860000</v>
      </c>
      <c r="I162" s="6">
        <f t="shared" si="62"/>
        <v>652000</v>
      </c>
      <c r="J162" s="6">
        <f t="shared" si="62"/>
        <v>0</v>
      </c>
      <c r="K162" s="6">
        <f t="shared" si="62"/>
        <v>0</v>
      </c>
      <c r="L162" s="6">
        <f t="shared" si="62"/>
        <v>0</v>
      </c>
      <c r="M162" s="6">
        <f t="shared" si="62"/>
        <v>9990000</v>
      </c>
      <c r="N162" s="6">
        <f t="shared" si="62"/>
        <v>9990000</v>
      </c>
      <c r="O162" s="6">
        <f t="shared" si="62"/>
        <v>0</v>
      </c>
      <c r="P162" s="6">
        <f t="shared" si="62"/>
        <v>0</v>
      </c>
      <c r="Q162" s="6">
        <f t="shared" si="62"/>
        <v>0</v>
      </c>
    </row>
    <row r="163" spans="1:17" ht="12.75">
      <c r="A163" s="453"/>
      <c r="B163" s="7" t="s">
        <v>134</v>
      </c>
      <c r="C163" s="8">
        <f>SUM(D163,M163)</f>
        <v>9990000</v>
      </c>
      <c r="D163" s="8">
        <f>SUM(E163,L163,K163,J163,I163,H163)</f>
        <v>0</v>
      </c>
      <c r="E163" s="8">
        <f>SUM(F163:G163)</f>
        <v>0</v>
      </c>
      <c r="F163" s="8"/>
      <c r="G163" s="8"/>
      <c r="H163" s="8"/>
      <c r="I163" s="8"/>
      <c r="J163" s="8"/>
      <c r="K163" s="8"/>
      <c r="L163" s="8"/>
      <c r="M163" s="8">
        <f>SUM(N163,P163,Q163)</f>
        <v>9990000</v>
      </c>
      <c r="N163" s="8">
        <f>6660000+3330000</f>
        <v>9990000</v>
      </c>
      <c r="O163" s="8"/>
      <c r="P163" s="8"/>
      <c r="Q163" s="8"/>
    </row>
    <row r="164" spans="1:17" ht="12.75">
      <c r="A164" s="454"/>
      <c r="B164" s="7" t="s">
        <v>135</v>
      </c>
      <c r="C164" s="8">
        <f>SUM(D164,M164)</f>
        <v>3552000</v>
      </c>
      <c r="D164" s="8">
        <f>SUM(E164,L164,K164,J164,I164,H164)</f>
        <v>3552000</v>
      </c>
      <c r="E164" s="8">
        <f>SUM(F164:G164)</f>
        <v>40000</v>
      </c>
      <c r="F164" s="8"/>
      <c r="G164" s="8">
        <v>40000</v>
      </c>
      <c r="H164" s="8">
        <v>2860000</v>
      </c>
      <c r="I164" s="8">
        <v>652000</v>
      </c>
      <c r="J164" s="8"/>
      <c r="K164" s="8"/>
      <c r="L164" s="8"/>
      <c r="M164" s="8">
        <f>SUM(N164,P164,Q164)</f>
        <v>0</v>
      </c>
      <c r="N164" s="8"/>
      <c r="O164" s="8"/>
      <c r="P164" s="8"/>
      <c r="Q164" s="8"/>
    </row>
    <row r="165" spans="1:17" ht="12.75">
      <c r="A165" s="455"/>
      <c r="B165" s="7" t="s">
        <v>463</v>
      </c>
      <c r="C165" s="8">
        <f>SUM(D165,M165)</f>
        <v>1000000</v>
      </c>
      <c r="D165" s="8">
        <f>SUM(E165,L165,K165,J165,I165,H165)</f>
        <v>1000000</v>
      </c>
      <c r="E165" s="8">
        <f>SUM(F165:G165)</f>
        <v>0</v>
      </c>
      <c r="F165" s="8"/>
      <c r="G165" s="8"/>
      <c r="H165" s="8">
        <v>1000000</v>
      </c>
      <c r="I165" s="8"/>
      <c r="J165" s="8"/>
      <c r="K165" s="8"/>
      <c r="L165" s="8"/>
      <c r="M165" s="8">
        <f>SUM(N165,P165,Q165)</f>
        <v>0</v>
      </c>
      <c r="N165" s="8"/>
      <c r="O165" s="8"/>
      <c r="P165" s="8"/>
      <c r="Q165" s="8"/>
    </row>
    <row r="166" spans="1:17" s="2" customFormat="1" ht="18.75" customHeight="1">
      <c r="A166" s="456" t="s">
        <v>136</v>
      </c>
      <c r="B166" s="456"/>
      <c r="C166" s="13">
        <f>SUM(C162,C8,C19,C21,C27,C31,C33,C43,C45,C47,C52,C54,C56,C80,C83,C89,C103,C106,C117,C125,C131,C138,C145,C160,C78)</f>
        <v>1188498319</v>
      </c>
      <c r="D166" s="13">
        <f aca="true" t="shared" si="63" ref="D166:Q166">SUM(D162,D8,D19,D21,D27,D31,D33,D43,D45,D47,D52,D54,D56,D80,D83,D89,D103,D106,D117,D125,D131,D138,D145,D160,D78)</f>
        <v>556122540</v>
      </c>
      <c r="E166" s="13">
        <f t="shared" si="63"/>
        <v>268975760</v>
      </c>
      <c r="F166" s="13">
        <f t="shared" si="63"/>
        <v>114416934</v>
      </c>
      <c r="G166" s="13">
        <f t="shared" si="63"/>
        <v>154558826</v>
      </c>
      <c r="H166" s="13">
        <f t="shared" si="63"/>
        <v>146354516</v>
      </c>
      <c r="I166" s="13">
        <f t="shared" si="63"/>
        <v>2754427</v>
      </c>
      <c r="J166" s="13">
        <f t="shared" si="63"/>
        <v>116552763</v>
      </c>
      <c r="K166" s="13">
        <f t="shared" si="63"/>
        <v>9544274</v>
      </c>
      <c r="L166" s="13">
        <f t="shared" si="63"/>
        <v>11940800</v>
      </c>
      <c r="M166" s="13">
        <f t="shared" si="63"/>
        <v>632375779</v>
      </c>
      <c r="N166" s="13">
        <f t="shared" si="63"/>
        <v>613123779</v>
      </c>
      <c r="O166" s="13">
        <f t="shared" si="63"/>
        <v>492878880</v>
      </c>
      <c r="P166" s="13">
        <f t="shared" si="63"/>
        <v>5802000</v>
      </c>
      <c r="Q166" s="13">
        <f t="shared" si="63"/>
        <v>13450000</v>
      </c>
    </row>
    <row r="168" spans="8:10" ht="12.75">
      <c r="H168" s="14"/>
      <c r="J168" s="14"/>
    </row>
    <row r="169" spans="2:13" ht="12.75">
      <c r="B169" s="313"/>
      <c r="C169" s="14"/>
      <c r="D169" s="14"/>
      <c r="E169" s="14"/>
      <c r="G169" s="14"/>
      <c r="H169" s="14"/>
      <c r="J169" s="14"/>
      <c r="M169" s="14"/>
    </row>
    <row r="170" spans="1:17" ht="12.75">
      <c r="A170" s="356"/>
      <c r="B170" s="356"/>
      <c r="C170" s="350"/>
      <c r="D170" s="350"/>
      <c r="E170" s="350"/>
      <c r="F170" s="350"/>
      <c r="G170" s="350"/>
      <c r="H170" s="350"/>
      <c r="I170" s="350"/>
      <c r="J170" s="350"/>
      <c r="K170" s="350"/>
      <c r="L170" s="350"/>
      <c r="M170" s="350"/>
      <c r="N170" s="350"/>
      <c r="O170" s="350"/>
      <c r="P170" s="350"/>
      <c r="Q170" s="350"/>
    </row>
    <row r="171" spans="1:17" ht="12.75">
      <c r="A171" s="435"/>
      <c r="B171" s="357"/>
      <c r="C171" s="352"/>
      <c r="D171" s="352"/>
      <c r="E171" s="352"/>
      <c r="F171" s="351"/>
      <c r="G171" s="351"/>
      <c r="H171" s="351"/>
      <c r="I171" s="351"/>
      <c r="J171" s="351"/>
      <c r="K171" s="351"/>
      <c r="L171" s="351"/>
      <c r="M171" s="352"/>
      <c r="N171" s="351"/>
      <c r="O171" s="351"/>
      <c r="P171" s="351"/>
      <c r="Q171" s="351"/>
    </row>
    <row r="172" spans="1:17" ht="12.75">
      <c r="A172" s="435"/>
      <c r="B172" s="358"/>
      <c r="C172" s="352"/>
      <c r="D172" s="352"/>
      <c r="E172" s="352"/>
      <c r="F172" s="352"/>
      <c r="G172" s="352"/>
      <c r="H172" s="352"/>
      <c r="I172" s="352"/>
      <c r="J172" s="352"/>
      <c r="K172" s="352"/>
      <c r="L172" s="352"/>
      <c r="M172" s="352"/>
      <c r="N172" s="352"/>
      <c r="O172" s="352"/>
      <c r="P172" s="352"/>
      <c r="Q172" s="352"/>
    </row>
    <row r="173" spans="1:17" ht="12.75">
      <c r="A173" s="435"/>
      <c r="B173" s="358"/>
      <c r="C173" s="352"/>
      <c r="D173" s="352"/>
      <c r="E173" s="352"/>
      <c r="F173" s="352"/>
      <c r="G173" s="352"/>
      <c r="H173" s="352"/>
      <c r="I173" s="352"/>
      <c r="J173" s="352"/>
      <c r="K173" s="352"/>
      <c r="L173" s="352"/>
      <c r="M173" s="352"/>
      <c r="N173" s="352"/>
      <c r="O173" s="352"/>
      <c r="P173" s="352"/>
      <c r="Q173" s="352"/>
    </row>
    <row r="174" spans="1:18" ht="12.75">
      <c r="A174" s="435"/>
      <c r="B174" s="358"/>
      <c r="C174" s="352"/>
      <c r="D174" s="352"/>
      <c r="E174" s="352"/>
      <c r="F174" s="352"/>
      <c r="G174" s="352"/>
      <c r="H174" s="352"/>
      <c r="I174" s="352"/>
      <c r="J174" s="352"/>
      <c r="K174" s="352"/>
      <c r="L174" s="352"/>
      <c r="M174" s="352"/>
      <c r="N174" s="352"/>
      <c r="O174" s="352"/>
      <c r="P174" s="352"/>
      <c r="Q174" s="352"/>
      <c r="R174" s="180"/>
    </row>
    <row r="175" spans="1:18" ht="12.75">
      <c r="A175" s="435"/>
      <c r="B175" s="358"/>
      <c r="C175" s="352"/>
      <c r="D175" s="352"/>
      <c r="E175" s="352"/>
      <c r="F175" s="352"/>
      <c r="G175" s="352"/>
      <c r="H175" s="352"/>
      <c r="I175" s="352"/>
      <c r="J175" s="352"/>
      <c r="K175" s="352"/>
      <c r="L175" s="352"/>
      <c r="M175" s="352"/>
      <c r="N175" s="352"/>
      <c r="O175" s="352"/>
      <c r="P175" s="352"/>
      <c r="Q175" s="352"/>
      <c r="R175" s="180"/>
    </row>
    <row r="176" spans="1:18" ht="12.75">
      <c r="A176" s="435"/>
      <c r="B176" s="358"/>
      <c r="C176" s="352"/>
      <c r="D176" s="352"/>
      <c r="E176" s="352"/>
      <c r="F176" s="352"/>
      <c r="G176" s="352"/>
      <c r="H176" s="352"/>
      <c r="I176" s="352"/>
      <c r="J176" s="352"/>
      <c r="K176" s="352"/>
      <c r="L176" s="352"/>
      <c r="M176" s="352"/>
      <c r="N176" s="352"/>
      <c r="O176" s="352"/>
      <c r="P176" s="352"/>
      <c r="Q176" s="352"/>
      <c r="R176" s="180"/>
    </row>
    <row r="177" spans="1:18" ht="12.75">
      <c r="A177" s="435"/>
      <c r="B177" s="358"/>
      <c r="C177" s="352"/>
      <c r="D177" s="352"/>
      <c r="E177" s="352"/>
      <c r="F177" s="352"/>
      <c r="G177" s="352"/>
      <c r="H177" s="352"/>
      <c r="I177" s="352"/>
      <c r="J177" s="352"/>
      <c r="K177" s="352"/>
      <c r="L177" s="352"/>
      <c r="M177" s="352"/>
      <c r="N177" s="352"/>
      <c r="O177" s="352"/>
      <c r="P177" s="352"/>
      <c r="Q177" s="352"/>
      <c r="R177" s="180"/>
    </row>
    <row r="178" spans="1:18" ht="12.75">
      <c r="A178" s="435"/>
      <c r="B178" s="358"/>
      <c r="C178" s="352"/>
      <c r="D178" s="352"/>
      <c r="E178" s="352"/>
      <c r="F178" s="352"/>
      <c r="G178" s="352"/>
      <c r="H178" s="352"/>
      <c r="I178" s="352"/>
      <c r="J178" s="352"/>
      <c r="K178" s="352"/>
      <c r="L178" s="352"/>
      <c r="M178" s="352"/>
      <c r="N178" s="352"/>
      <c r="O178" s="352"/>
      <c r="P178" s="352"/>
      <c r="Q178" s="352"/>
      <c r="R178" s="180"/>
    </row>
    <row r="179" spans="1:18" ht="12.75">
      <c r="A179" s="435"/>
      <c r="B179" s="359"/>
      <c r="C179" s="353"/>
      <c r="D179" s="353"/>
      <c r="E179" s="353"/>
      <c r="F179" s="353"/>
      <c r="G179" s="353"/>
      <c r="H179" s="353"/>
      <c r="I179" s="353"/>
      <c r="J179" s="353"/>
      <c r="K179" s="353"/>
      <c r="L179" s="353"/>
      <c r="M179" s="353"/>
      <c r="N179" s="353"/>
      <c r="O179" s="353"/>
      <c r="P179" s="353"/>
      <c r="Q179" s="353"/>
      <c r="R179" s="180"/>
    </row>
    <row r="180" spans="1:18" ht="12.75">
      <c r="A180" s="358"/>
      <c r="B180" s="359"/>
      <c r="C180" s="353"/>
      <c r="D180" s="353"/>
      <c r="E180" s="353"/>
      <c r="F180" s="353"/>
      <c r="G180" s="353"/>
      <c r="H180" s="353"/>
      <c r="I180" s="353"/>
      <c r="J180" s="353"/>
      <c r="K180" s="353"/>
      <c r="L180" s="353"/>
      <c r="M180" s="353"/>
      <c r="N180" s="353"/>
      <c r="O180" s="353"/>
      <c r="P180" s="353"/>
      <c r="Q180" s="353"/>
      <c r="R180" s="180"/>
    </row>
    <row r="181" spans="1:18" ht="12.75">
      <c r="A181" s="356"/>
      <c r="B181" s="356"/>
      <c r="C181" s="350"/>
      <c r="D181" s="350"/>
      <c r="E181" s="350"/>
      <c r="F181" s="350"/>
      <c r="G181" s="350"/>
      <c r="H181" s="350"/>
      <c r="I181" s="350"/>
      <c r="J181" s="350"/>
      <c r="K181" s="350"/>
      <c r="L181" s="350"/>
      <c r="M181" s="350"/>
      <c r="N181" s="350"/>
      <c r="O181" s="350"/>
      <c r="P181" s="350"/>
      <c r="Q181" s="350"/>
      <c r="R181" s="180"/>
    </row>
    <row r="182" spans="1:18" ht="12.75">
      <c r="A182" s="358"/>
      <c r="B182" s="358"/>
      <c r="C182" s="352"/>
      <c r="D182" s="352"/>
      <c r="E182" s="352"/>
      <c r="F182" s="352"/>
      <c r="G182" s="352"/>
      <c r="H182" s="352"/>
      <c r="I182" s="352"/>
      <c r="J182" s="352"/>
      <c r="K182" s="352"/>
      <c r="L182" s="352"/>
      <c r="M182" s="352"/>
      <c r="N182" s="352"/>
      <c r="O182" s="352"/>
      <c r="P182" s="352"/>
      <c r="Q182" s="352"/>
      <c r="R182" s="180"/>
    </row>
    <row r="183" spans="1:18" ht="12.75">
      <c r="A183" s="356"/>
      <c r="B183" s="356"/>
      <c r="C183" s="350"/>
      <c r="D183" s="350"/>
      <c r="E183" s="350"/>
      <c r="F183" s="350"/>
      <c r="G183" s="350"/>
      <c r="H183" s="350"/>
      <c r="I183" s="350"/>
      <c r="J183" s="350"/>
      <c r="K183" s="350"/>
      <c r="L183" s="350"/>
      <c r="M183" s="350"/>
      <c r="N183" s="350"/>
      <c r="O183" s="350"/>
      <c r="P183" s="350"/>
      <c r="Q183" s="350"/>
      <c r="R183" s="180"/>
    </row>
    <row r="184" spans="1:18" ht="12.75">
      <c r="A184" s="357"/>
      <c r="B184" s="357"/>
      <c r="C184" s="351"/>
      <c r="D184" s="351"/>
      <c r="E184" s="351"/>
      <c r="F184" s="351"/>
      <c r="G184" s="351"/>
      <c r="H184" s="351"/>
      <c r="I184" s="351"/>
      <c r="J184" s="351"/>
      <c r="K184" s="351"/>
      <c r="L184" s="351"/>
      <c r="M184" s="351"/>
      <c r="N184" s="351"/>
      <c r="O184" s="351"/>
      <c r="P184" s="351"/>
      <c r="Q184" s="351"/>
      <c r="R184" s="180"/>
    </row>
    <row r="185" spans="1:18" ht="12.75">
      <c r="A185" s="436"/>
      <c r="B185" s="359"/>
      <c r="C185" s="353"/>
      <c r="D185" s="353"/>
      <c r="E185" s="353"/>
      <c r="F185" s="353"/>
      <c r="G185" s="353"/>
      <c r="H185" s="353"/>
      <c r="I185" s="353"/>
      <c r="J185" s="353"/>
      <c r="K185" s="353"/>
      <c r="L185" s="353"/>
      <c r="M185" s="353"/>
      <c r="N185" s="353"/>
      <c r="O185" s="353"/>
      <c r="P185" s="353"/>
      <c r="Q185" s="353"/>
      <c r="R185" s="180"/>
    </row>
    <row r="186" spans="1:18" ht="12.75">
      <c r="A186" s="436"/>
      <c r="B186" s="359"/>
      <c r="C186" s="353"/>
      <c r="D186" s="353"/>
      <c r="E186" s="353"/>
      <c r="F186" s="353"/>
      <c r="G186" s="353"/>
      <c r="H186" s="353"/>
      <c r="I186" s="353"/>
      <c r="J186" s="353"/>
      <c r="K186" s="353"/>
      <c r="L186" s="353"/>
      <c r="M186" s="353"/>
      <c r="N186" s="353"/>
      <c r="O186" s="353"/>
      <c r="P186" s="353"/>
      <c r="Q186" s="353"/>
      <c r="R186" s="180"/>
    </row>
    <row r="187" spans="1:18" ht="12.75">
      <c r="A187" s="436"/>
      <c r="B187" s="357"/>
      <c r="C187" s="352"/>
      <c r="D187" s="352"/>
      <c r="E187" s="352"/>
      <c r="F187" s="351"/>
      <c r="G187" s="351"/>
      <c r="H187" s="351"/>
      <c r="I187" s="351"/>
      <c r="J187" s="351"/>
      <c r="K187" s="351"/>
      <c r="L187" s="351"/>
      <c r="M187" s="352"/>
      <c r="N187" s="351"/>
      <c r="O187" s="351"/>
      <c r="P187" s="351"/>
      <c r="Q187" s="351"/>
      <c r="R187" s="180"/>
    </row>
    <row r="188" spans="1:17" ht="12.75">
      <c r="A188" s="436"/>
      <c r="B188" s="358"/>
      <c r="C188" s="352"/>
      <c r="D188" s="352"/>
      <c r="E188" s="352"/>
      <c r="F188" s="352"/>
      <c r="G188" s="352"/>
      <c r="H188" s="352"/>
      <c r="I188" s="352"/>
      <c r="J188" s="352"/>
      <c r="K188" s="352"/>
      <c r="L188" s="352"/>
      <c r="M188" s="352"/>
      <c r="N188" s="352"/>
      <c r="O188" s="352"/>
      <c r="P188" s="352"/>
      <c r="Q188" s="352"/>
    </row>
    <row r="189" spans="1:17" ht="12.75">
      <c r="A189" s="356"/>
      <c r="B189" s="356"/>
      <c r="C189" s="350"/>
      <c r="D189" s="350"/>
      <c r="E189" s="350"/>
      <c r="F189" s="350"/>
      <c r="G189" s="350"/>
      <c r="H189" s="350"/>
      <c r="I189" s="350"/>
      <c r="J189" s="350"/>
      <c r="K189" s="350"/>
      <c r="L189" s="350"/>
      <c r="M189" s="350"/>
      <c r="N189" s="350"/>
      <c r="O189" s="350"/>
      <c r="P189" s="350"/>
      <c r="Q189" s="350"/>
    </row>
    <row r="190" spans="1:17" ht="12.75">
      <c r="A190" s="433"/>
      <c r="B190" s="358"/>
      <c r="C190" s="352"/>
      <c r="D190" s="352"/>
      <c r="E190" s="352"/>
      <c r="F190" s="352"/>
      <c r="G190" s="352"/>
      <c r="H190" s="352"/>
      <c r="I190" s="352"/>
      <c r="J190" s="352"/>
      <c r="K190" s="352"/>
      <c r="L190" s="352"/>
      <c r="M190" s="352"/>
      <c r="N190" s="352"/>
      <c r="O190" s="352"/>
      <c r="P190" s="352"/>
      <c r="Q190" s="352"/>
    </row>
    <row r="191" spans="1:17" ht="12.75">
      <c r="A191" s="433"/>
      <c r="B191" s="358"/>
      <c r="C191" s="352"/>
      <c r="D191" s="352"/>
      <c r="E191" s="352"/>
      <c r="F191" s="352"/>
      <c r="G191" s="352"/>
      <c r="H191" s="352"/>
      <c r="I191" s="352"/>
      <c r="J191" s="352"/>
      <c r="K191" s="352"/>
      <c r="L191" s="352"/>
      <c r="M191" s="352"/>
      <c r="N191" s="352"/>
      <c r="O191" s="352"/>
      <c r="P191" s="352"/>
      <c r="Q191" s="352"/>
    </row>
    <row r="192" spans="1:17" ht="12.75">
      <c r="A192" s="433"/>
      <c r="B192" s="358"/>
      <c r="C192" s="352"/>
      <c r="D192" s="352"/>
      <c r="E192" s="352"/>
      <c r="F192" s="352"/>
      <c r="G192" s="352"/>
      <c r="H192" s="352"/>
      <c r="I192" s="352"/>
      <c r="J192" s="352"/>
      <c r="K192" s="352"/>
      <c r="L192" s="352"/>
      <c r="M192" s="352"/>
      <c r="N192" s="352"/>
      <c r="O192" s="352"/>
      <c r="P192" s="352"/>
      <c r="Q192" s="352"/>
    </row>
    <row r="193" spans="1:17" ht="12.75">
      <c r="A193" s="356"/>
      <c r="B193" s="356"/>
      <c r="C193" s="350"/>
      <c r="D193" s="350"/>
      <c r="E193" s="350"/>
      <c r="F193" s="350"/>
      <c r="G193" s="350"/>
      <c r="H193" s="350"/>
      <c r="I193" s="350"/>
      <c r="J193" s="350"/>
      <c r="K193" s="350"/>
      <c r="L193" s="350"/>
      <c r="M193" s="350"/>
      <c r="N193" s="350"/>
      <c r="O193" s="350"/>
      <c r="P193" s="350"/>
      <c r="Q193" s="350"/>
    </row>
    <row r="194" spans="1:17" ht="12.75">
      <c r="A194" s="358"/>
      <c r="B194" s="358"/>
      <c r="C194" s="352"/>
      <c r="D194" s="352"/>
      <c r="E194" s="352"/>
      <c r="F194" s="352"/>
      <c r="G194" s="352"/>
      <c r="H194" s="352"/>
      <c r="I194" s="352"/>
      <c r="J194" s="352"/>
      <c r="K194" s="352"/>
      <c r="L194" s="352"/>
      <c r="M194" s="352"/>
      <c r="N194" s="352"/>
      <c r="O194" s="352"/>
      <c r="P194" s="352"/>
      <c r="Q194" s="352"/>
    </row>
    <row r="195" spans="1:17" ht="12.75">
      <c r="A195" s="356"/>
      <c r="B195" s="356"/>
      <c r="C195" s="350"/>
      <c r="D195" s="350"/>
      <c r="E195" s="350"/>
      <c r="F195" s="350"/>
      <c r="G195" s="350"/>
      <c r="H195" s="350"/>
      <c r="I195" s="350"/>
      <c r="J195" s="350"/>
      <c r="K195" s="350"/>
      <c r="L195" s="350"/>
      <c r="M195" s="350"/>
      <c r="N195" s="350"/>
      <c r="O195" s="350"/>
      <c r="P195" s="350"/>
      <c r="Q195" s="350"/>
    </row>
    <row r="196" spans="1:17" ht="12.75">
      <c r="A196" s="433"/>
      <c r="B196" s="358"/>
      <c r="C196" s="352"/>
      <c r="D196" s="352"/>
      <c r="E196" s="352"/>
      <c r="F196" s="352"/>
      <c r="G196" s="352"/>
      <c r="H196" s="352"/>
      <c r="I196" s="352"/>
      <c r="J196" s="352"/>
      <c r="K196" s="352"/>
      <c r="L196" s="352"/>
      <c r="M196" s="352"/>
      <c r="N196" s="352"/>
      <c r="O196" s="352"/>
      <c r="P196" s="352"/>
      <c r="Q196" s="352"/>
    </row>
    <row r="197" spans="1:17" ht="12.75">
      <c r="A197" s="433"/>
      <c r="B197" s="358"/>
      <c r="C197" s="352"/>
      <c r="D197" s="352"/>
      <c r="E197" s="352"/>
      <c r="F197" s="352"/>
      <c r="G197" s="352"/>
      <c r="H197" s="352"/>
      <c r="I197" s="352"/>
      <c r="J197" s="352"/>
      <c r="K197" s="352"/>
      <c r="L197" s="352"/>
      <c r="M197" s="352"/>
      <c r="N197" s="352"/>
      <c r="O197" s="352"/>
      <c r="P197" s="352"/>
      <c r="Q197" s="352"/>
    </row>
    <row r="198" spans="1:17" ht="12.75">
      <c r="A198" s="433"/>
      <c r="B198" s="358"/>
      <c r="C198" s="352"/>
      <c r="D198" s="352"/>
      <c r="E198" s="352"/>
      <c r="F198" s="352"/>
      <c r="G198" s="352"/>
      <c r="H198" s="352"/>
      <c r="I198" s="352"/>
      <c r="J198" s="352"/>
      <c r="K198" s="352"/>
      <c r="L198" s="352"/>
      <c r="M198" s="352"/>
      <c r="N198" s="352"/>
      <c r="O198" s="352"/>
      <c r="P198" s="352"/>
      <c r="Q198" s="352"/>
    </row>
    <row r="199" spans="1:17" ht="12.75">
      <c r="A199" s="433"/>
      <c r="B199" s="358"/>
      <c r="C199" s="352"/>
      <c r="D199" s="352"/>
      <c r="E199" s="352"/>
      <c r="F199" s="352"/>
      <c r="G199" s="352"/>
      <c r="H199" s="352"/>
      <c r="I199" s="352"/>
      <c r="J199" s="352"/>
      <c r="K199" s="352"/>
      <c r="L199" s="352"/>
      <c r="M199" s="352"/>
      <c r="N199" s="352"/>
      <c r="O199" s="352"/>
      <c r="P199" s="352"/>
      <c r="Q199" s="352"/>
    </row>
    <row r="200" spans="1:17" ht="12.75">
      <c r="A200" s="433"/>
      <c r="B200" s="358"/>
      <c r="C200" s="352"/>
      <c r="D200" s="352"/>
      <c r="E200" s="352"/>
      <c r="F200" s="352"/>
      <c r="G200" s="352"/>
      <c r="H200" s="352"/>
      <c r="I200" s="352"/>
      <c r="J200" s="352"/>
      <c r="K200" s="352"/>
      <c r="L200" s="352"/>
      <c r="M200" s="352"/>
      <c r="N200" s="352"/>
      <c r="O200" s="352"/>
      <c r="P200" s="352"/>
      <c r="Q200" s="352"/>
    </row>
    <row r="201" spans="1:17" ht="12.75">
      <c r="A201" s="433"/>
      <c r="B201" s="359"/>
      <c r="C201" s="353"/>
      <c r="D201" s="353"/>
      <c r="E201" s="353"/>
      <c r="F201" s="353"/>
      <c r="G201" s="353"/>
      <c r="H201" s="353"/>
      <c r="I201" s="353"/>
      <c r="J201" s="353"/>
      <c r="K201" s="353"/>
      <c r="L201" s="353"/>
      <c r="M201" s="353"/>
      <c r="N201" s="353"/>
      <c r="O201" s="353"/>
      <c r="P201" s="353"/>
      <c r="Q201" s="353"/>
    </row>
    <row r="202" spans="1:17" ht="12.75">
      <c r="A202" s="433"/>
      <c r="B202" s="359"/>
      <c r="C202" s="353"/>
      <c r="D202" s="353"/>
      <c r="E202" s="353"/>
      <c r="F202" s="353"/>
      <c r="G202" s="353"/>
      <c r="H202" s="353"/>
      <c r="I202" s="353"/>
      <c r="J202" s="353"/>
      <c r="K202" s="353"/>
      <c r="L202" s="353"/>
      <c r="M202" s="353"/>
      <c r="N202" s="353"/>
      <c r="O202" s="353"/>
      <c r="P202" s="353"/>
      <c r="Q202" s="353"/>
    </row>
    <row r="203" spans="1:17" ht="12.75">
      <c r="A203" s="433"/>
      <c r="B203" s="357"/>
      <c r="C203" s="352"/>
      <c r="D203" s="352"/>
      <c r="E203" s="352"/>
      <c r="F203" s="351"/>
      <c r="G203" s="351"/>
      <c r="H203" s="351"/>
      <c r="I203" s="351"/>
      <c r="J203" s="351"/>
      <c r="K203" s="351"/>
      <c r="L203" s="351"/>
      <c r="M203" s="352"/>
      <c r="N203" s="351"/>
      <c r="O203" s="351"/>
      <c r="P203" s="351"/>
      <c r="Q203" s="351"/>
    </row>
    <row r="204" spans="1:17" ht="12.75">
      <c r="A204" s="433"/>
      <c r="B204" s="358"/>
      <c r="C204" s="352"/>
      <c r="D204" s="352"/>
      <c r="E204" s="352"/>
      <c r="F204" s="352"/>
      <c r="G204" s="352"/>
      <c r="H204" s="352"/>
      <c r="I204" s="352"/>
      <c r="J204" s="352"/>
      <c r="K204" s="352"/>
      <c r="L204" s="352"/>
      <c r="M204" s="352"/>
      <c r="N204" s="352"/>
      <c r="O204" s="352"/>
      <c r="P204" s="352"/>
      <c r="Q204" s="352"/>
    </row>
    <row r="205" spans="1:17" ht="12.75">
      <c r="A205" s="356"/>
      <c r="B205" s="356"/>
      <c r="C205" s="350"/>
      <c r="D205" s="350"/>
      <c r="E205" s="350"/>
      <c r="F205" s="350"/>
      <c r="G205" s="350"/>
      <c r="H205" s="350"/>
      <c r="I205" s="350"/>
      <c r="J205" s="350"/>
      <c r="K205" s="350"/>
      <c r="L205" s="350"/>
      <c r="M205" s="350"/>
      <c r="N205" s="350"/>
      <c r="O205" s="350"/>
      <c r="P205" s="350"/>
      <c r="Q205" s="350"/>
    </row>
    <row r="206" spans="1:17" ht="12.75">
      <c r="A206" s="358"/>
      <c r="B206" s="358"/>
      <c r="C206" s="352"/>
      <c r="D206" s="352"/>
      <c r="E206" s="352"/>
      <c r="F206" s="352"/>
      <c r="G206" s="352"/>
      <c r="H206" s="352"/>
      <c r="I206" s="352"/>
      <c r="J206" s="352"/>
      <c r="K206" s="352"/>
      <c r="L206" s="352"/>
      <c r="M206" s="352"/>
      <c r="N206" s="352"/>
      <c r="O206" s="352"/>
      <c r="P206" s="352"/>
      <c r="Q206" s="352"/>
    </row>
    <row r="207" spans="1:17" ht="12.75">
      <c r="A207" s="356"/>
      <c r="B207" s="356"/>
      <c r="C207" s="350"/>
      <c r="D207" s="350"/>
      <c r="E207" s="350"/>
      <c r="F207" s="350"/>
      <c r="G207" s="350"/>
      <c r="H207" s="350"/>
      <c r="I207" s="350"/>
      <c r="J207" s="350"/>
      <c r="K207" s="350"/>
      <c r="L207" s="350"/>
      <c r="M207" s="350"/>
      <c r="N207" s="350"/>
      <c r="O207" s="350"/>
      <c r="P207" s="350"/>
      <c r="Q207" s="350"/>
    </row>
    <row r="208" spans="1:17" ht="12.75">
      <c r="A208" s="358"/>
      <c r="B208" s="358"/>
      <c r="C208" s="352"/>
      <c r="D208" s="352"/>
      <c r="E208" s="352"/>
      <c r="F208" s="352"/>
      <c r="G208" s="352"/>
      <c r="H208" s="352"/>
      <c r="I208" s="352"/>
      <c r="J208" s="352"/>
      <c r="K208" s="352"/>
      <c r="L208" s="352"/>
      <c r="M208" s="352"/>
      <c r="N208" s="352"/>
      <c r="O208" s="352"/>
      <c r="P208" s="352"/>
      <c r="Q208" s="352"/>
    </row>
    <row r="209" spans="1:17" ht="12.75">
      <c r="A209" s="356"/>
      <c r="B209" s="356"/>
      <c r="C209" s="350"/>
      <c r="D209" s="350"/>
      <c r="E209" s="350"/>
      <c r="F209" s="350"/>
      <c r="G209" s="350"/>
      <c r="H209" s="350"/>
      <c r="I209" s="350"/>
      <c r="J209" s="350"/>
      <c r="K209" s="350"/>
      <c r="L209" s="350"/>
      <c r="M209" s="350"/>
      <c r="N209" s="350"/>
      <c r="O209" s="350"/>
      <c r="P209" s="350"/>
      <c r="Q209" s="350"/>
    </row>
    <row r="210" spans="1:17" ht="12.75">
      <c r="A210" s="433"/>
      <c r="B210" s="358"/>
      <c r="C210" s="352"/>
      <c r="D210" s="352"/>
      <c r="E210" s="352"/>
      <c r="F210" s="352"/>
      <c r="G210" s="352"/>
      <c r="H210" s="352"/>
      <c r="I210" s="352"/>
      <c r="J210" s="352"/>
      <c r="K210" s="352"/>
      <c r="L210" s="352"/>
      <c r="M210" s="352"/>
      <c r="N210" s="352"/>
      <c r="O210" s="352"/>
      <c r="P210" s="352"/>
      <c r="Q210" s="352"/>
    </row>
    <row r="211" spans="1:17" ht="12.75">
      <c r="A211" s="433"/>
      <c r="B211" s="358"/>
      <c r="C211" s="352"/>
      <c r="D211" s="352"/>
      <c r="E211" s="352"/>
      <c r="F211" s="352"/>
      <c r="G211" s="352"/>
      <c r="H211" s="352"/>
      <c r="I211" s="352"/>
      <c r="J211" s="352"/>
      <c r="K211" s="352"/>
      <c r="L211" s="352"/>
      <c r="M211" s="352"/>
      <c r="N211" s="352"/>
      <c r="O211" s="352"/>
      <c r="P211" s="352"/>
      <c r="Q211" s="352"/>
    </row>
    <row r="212" spans="1:17" ht="12.75">
      <c r="A212" s="433"/>
      <c r="B212" s="358"/>
      <c r="C212" s="352"/>
      <c r="D212" s="352"/>
      <c r="E212" s="352"/>
      <c r="F212" s="352"/>
      <c r="G212" s="352"/>
      <c r="H212" s="352"/>
      <c r="I212" s="352"/>
      <c r="J212" s="352"/>
      <c r="K212" s="352"/>
      <c r="L212" s="352"/>
      <c r="M212" s="352"/>
      <c r="N212" s="352"/>
      <c r="O212" s="352"/>
      <c r="P212" s="352"/>
      <c r="Q212" s="352"/>
    </row>
    <row r="213" spans="1:17" ht="12.75">
      <c r="A213" s="433"/>
      <c r="B213" s="358"/>
      <c r="C213" s="352"/>
      <c r="D213" s="352"/>
      <c r="E213" s="352"/>
      <c r="F213" s="352"/>
      <c r="G213" s="352"/>
      <c r="H213" s="352"/>
      <c r="I213" s="352"/>
      <c r="J213" s="352"/>
      <c r="K213" s="352"/>
      <c r="L213" s="352"/>
      <c r="M213" s="352"/>
      <c r="N213" s="352"/>
      <c r="O213" s="352"/>
      <c r="P213" s="352"/>
      <c r="Q213" s="352"/>
    </row>
    <row r="214" spans="1:17" ht="12.75">
      <c r="A214" s="356"/>
      <c r="B214" s="356"/>
      <c r="C214" s="350"/>
      <c r="D214" s="350"/>
      <c r="E214" s="350"/>
      <c r="F214" s="350"/>
      <c r="G214" s="350"/>
      <c r="H214" s="350"/>
      <c r="I214" s="350"/>
      <c r="J214" s="350"/>
      <c r="K214" s="350"/>
      <c r="L214" s="350"/>
      <c r="M214" s="350"/>
      <c r="N214" s="350"/>
      <c r="O214" s="350"/>
      <c r="P214" s="350"/>
      <c r="Q214" s="350"/>
    </row>
    <row r="215" spans="1:17" ht="12.75">
      <c r="A215" s="358"/>
      <c r="B215" s="358"/>
      <c r="C215" s="352"/>
      <c r="D215" s="352"/>
      <c r="E215" s="352"/>
      <c r="F215" s="352"/>
      <c r="G215" s="352"/>
      <c r="H215" s="352"/>
      <c r="I215" s="352"/>
      <c r="J215" s="352"/>
      <c r="K215" s="352"/>
      <c r="L215" s="352"/>
      <c r="M215" s="352"/>
      <c r="N215" s="352"/>
      <c r="O215" s="352"/>
      <c r="P215" s="352"/>
      <c r="Q215" s="352"/>
    </row>
    <row r="216" spans="1:17" ht="12.75">
      <c r="A216" s="356"/>
      <c r="B216" s="356"/>
      <c r="C216" s="350"/>
      <c r="D216" s="350"/>
      <c r="E216" s="350"/>
      <c r="F216" s="350"/>
      <c r="G216" s="350"/>
      <c r="H216" s="350"/>
      <c r="I216" s="350"/>
      <c r="J216" s="350"/>
      <c r="K216" s="350"/>
      <c r="L216" s="350"/>
      <c r="M216" s="350"/>
      <c r="N216" s="350"/>
      <c r="O216" s="350"/>
      <c r="P216" s="350"/>
      <c r="Q216" s="350"/>
    </row>
    <row r="217" spans="1:17" ht="12.75">
      <c r="A217" s="358"/>
      <c r="B217" s="358"/>
      <c r="C217" s="352"/>
      <c r="D217" s="352"/>
      <c r="E217" s="352"/>
      <c r="F217" s="352"/>
      <c r="G217" s="352"/>
      <c r="H217" s="352"/>
      <c r="I217" s="352"/>
      <c r="J217" s="352"/>
      <c r="K217" s="352"/>
      <c r="L217" s="352"/>
      <c r="M217" s="352"/>
      <c r="N217" s="352"/>
      <c r="O217" s="352"/>
      <c r="P217" s="352"/>
      <c r="Q217" s="352"/>
    </row>
    <row r="218" spans="1:17" ht="12.75">
      <c r="A218" s="356"/>
      <c r="B218" s="356"/>
      <c r="C218" s="350"/>
      <c r="D218" s="350"/>
      <c r="E218" s="350"/>
      <c r="F218" s="350"/>
      <c r="G218" s="350"/>
      <c r="H218" s="350"/>
      <c r="I218" s="350"/>
      <c r="J218" s="350"/>
      <c r="K218" s="350"/>
      <c r="L218" s="350"/>
      <c r="M218" s="350"/>
      <c r="N218" s="350"/>
      <c r="O218" s="350"/>
      <c r="P218" s="350"/>
      <c r="Q218" s="350"/>
    </row>
    <row r="219" spans="1:17" ht="12.75">
      <c r="A219" s="433"/>
      <c r="B219" s="358"/>
      <c r="C219" s="354"/>
      <c r="D219" s="354"/>
      <c r="E219" s="354"/>
      <c r="F219" s="352"/>
      <c r="G219" s="352"/>
      <c r="H219" s="352"/>
      <c r="I219" s="352"/>
      <c r="J219" s="352"/>
      <c r="K219" s="352"/>
      <c r="L219" s="352"/>
      <c r="M219" s="354"/>
      <c r="N219" s="352"/>
      <c r="O219" s="352"/>
      <c r="P219" s="352"/>
      <c r="Q219" s="352"/>
    </row>
    <row r="220" spans="1:17" ht="12.75">
      <c r="A220" s="433"/>
      <c r="B220" s="360"/>
      <c r="C220" s="354"/>
      <c r="D220" s="354"/>
      <c r="E220" s="354"/>
      <c r="F220" s="354"/>
      <c r="G220" s="354"/>
      <c r="H220" s="354"/>
      <c r="I220" s="354"/>
      <c r="J220" s="354"/>
      <c r="K220" s="354"/>
      <c r="L220" s="354"/>
      <c r="M220" s="354"/>
      <c r="N220" s="354"/>
      <c r="O220" s="354"/>
      <c r="P220" s="354"/>
      <c r="Q220" s="354"/>
    </row>
    <row r="221" spans="1:17" ht="12.75">
      <c r="A221" s="433"/>
      <c r="B221" s="360"/>
      <c r="C221" s="354"/>
      <c r="D221" s="354"/>
      <c r="E221" s="354"/>
      <c r="F221" s="354"/>
      <c r="G221" s="354"/>
      <c r="H221" s="354"/>
      <c r="I221" s="354"/>
      <c r="J221" s="354"/>
      <c r="K221" s="354"/>
      <c r="L221" s="354"/>
      <c r="M221" s="354"/>
      <c r="N221" s="354"/>
      <c r="O221" s="354"/>
      <c r="P221" s="354"/>
      <c r="Q221" s="354"/>
    </row>
    <row r="222" spans="1:17" ht="12.75">
      <c r="A222" s="433"/>
      <c r="B222" s="359"/>
      <c r="C222" s="353"/>
      <c r="D222" s="353"/>
      <c r="E222" s="353"/>
      <c r="F222" s="353"/>
      <c r="G222" s="353"/>
      <c r="H222" s="353"/>
      <c r="I222" s="353"/>
      <c r="J222" s="353"/>
      <c r="K222" s="353"/>
      <c r="L222" s="353"/>
      <c r="M222" s="353"/>
      <c r="N222" s="353"/>
      <c r="O222" s="353"/>
      <c r="P222" s="353"/>
      <c r="Q222" s="353"/>
    </row>
    <row r="223" spans="1:17" ht="12.75">
      <c r="A223" s="433"/>
      <c r="B223" s="359"/>
      <c r="C223" s="353"/>
      <c r="D223" s="353"/>
      <c r="E223" s="353"/>
      <c r="F223" s="353"/>
      <c r="G223" s="353"/>
      <c r="H223" s="353"/>
      <c r="I223" s="353"/>
      <c r="J223" s="353"/>
      <c r="K223" s="353"/>
      <c r="L223" s="353"/>
      <c r="M223" s="353"/>
      <c r="N223" s="353"/>
      <c r="O223" s="353"/>
      <c r="P223" s="353"/>
      <c r="Q223" s="353"/>
    </row>
    <row r="224" spans="1:17" ht="12.75">
      <c r="A224" s="433"/>
      <c r="B224" s="359"/>
      <c r="C224" s="353"/>
      <c r="D224" s="353"/>
      <c r="E224" s="353"/>
      <c r="F224" s="353"/>
      <c r="G224" s="353"/>
      <c r="H224" s="353"/>
      <c r="I224" s="353"/>
      <c r="J224" s="353"/>
      <c r="K224" s="353"/>
      <c r="L224" s="353"/>
      <c r="M224" s="353"/>
      <c r="N224" s="353"/>
      <c r="O224" s="353"/>
      <c r="P224" s="353"/>
      <c r="Q224" s="353"/>
    </row>
    <row r="225" spans="1:17" ht="12.75">
      <c r="A225" s="433"/>
      <c r="B225" s="359"/>
      <c r="C225" s="353"/>
      <c r="D225" s="353"/>
      <c r="E225" s="353"/>
      <c r="F225" s="353"/>
      <c r="G225" s="353"/>
      <c r="H225" s="353"/>
      <c r="I225" s="353"/>
      <c r="J225" s="353"/>
      <c r="K225" s="353"/>
      <c r="L225" s="353"/>
      <c r="M225" s="353"/>
      <c r="N225" s="353"/>
      <c r="O225" s="353"/>
      <c r="P225" s="353"/>
      <c r="Q225" s="353"/>
    </row>
    <row r="226" spans="1:17" ht="12.75">
      <c r="A226" s="433"/>
      <c r="B226" s="359"/>
      <c r="C226" s="353"/>
      <c r="D226" s="353"/>
      <c r="E226" s="353"/>
      <c r="F226" s="353"/>
      <c r="G226" s="353"/>
      <c r="H226" s="353"/>
      <c r="I226" s="353"/>
      <c r="J226" s="353"/>
      <c r="K226" s="353"/>
      <c r="L226" s="353"/>
      <c r="M226" s="353"/>
      <c r="N226" s="353"/>
      <c r="O226" s="353"/>
      <c r="P226" s="353"/>
      <c r="Q226" s="353"/>
    </row>
    <row r="227" spans="1:17" ht="12.75">
      <c r="A227" s="433"/>
      <c r="B227" s="360"/>
      <c r="C227" s="352"/>
      <c r="D227" s="352"/>
      <c r="E227" s="352"/>
      <c r="F227" s="354"/>
      <c r="G227" s="354"/>
      <c r="H227" s="354"/>
      <c r="I227" s="354"/>
      <c r="J227" s="354"/>
      <c r="K227" s="354"/>
      <c r="L227" s="354"/>
      <c r="M227" s="354"/>
      <c r="N227" s="354"/>
      <c r="O227" s="354"/>
      <c r="P227" s="354"/>
      <c r="Q227" s="354"/>
    </row>
    <row r="228" spans="1:17" ht="12.75">
      <c r="A228" s="433"/>
      <c r="B228" s="360"/>
      <c r="C228" s="352"/>
      <c r="D228" s="352"/>
      <c r="E228" s="352"/>
      <c r="F228" s="354"/>
      <c r="G228" s="354"/>
      <c r="H228" s="354"/>
      <c r="I228" s="354"/>
      <c r="J228" s="354"/>
      <c r="K228" s="354"/>
      <c r="L228" s="354"/>
      <c r="M228" s="354"/>
      <c r="N228" s="354"/>
      <c r="O228" s="354"/>
      <c r="P228" s="354"/>
      <c r="Q228" s="354"/>
    </row>
    <row r="229" spans="1:17" ht="12.75">
      <c r="A229" s="433"/>
      <c r="B229" s="360"/>
      <c r="C229" s="352"/>
      <c r="D229" s="352"/>
      <c r="E229" s="352"/>
      <c r="F229" s="352"/>
      <c r="G229" s="352"/>
      <c r="H229" s="352"/>
      <c r="I229" s="352"/>
      <c r="J229" s="352"/>
      <c r="K229" s="352"/>
      <c r="L229" s="352"/>
      <c r="M229" s="352"/>
      <c r="N229" s="352"/>
      <c r="O229" s="352"/>
      <c r="P229" s="352"/>
      <c r="Q229" s="352"/>
    </row>
    <row r="230" spans="1:17" ht="12.75">
      <c r="A230" s="433"/>
      <c r="B230" s="359"/>
      <c r="C230" s="353"/>
      <c r="D230" s="353"/>
      <c r="E230" s="353"/>
      <c r="F230" s="353"/>
      <c r="G230" s="353"/>
      <c r="H230" s="353"/>
      <c r="I230" s="353"/>
      <c r="J230" s="353"/>
      <c r="K230" s="353"/>
      <c r="L230" s="353"/>
      <c r="M230" s="353"/>
      <c r="N230" s="353"/>
      <c r="O230" s="353"/>
      <c r="P230" s="353"/>
      <c r="Q230" s="353"/>
    </row>
    <row r="231" spans="1:17" ht="12.75">
      <c r="A231" s="433"/>
      <c r="B231" s="359"/>
      <c r="C231" s="353"/>
      <c r="D231" s="353"/>
      <c r="E231" s="353"/>
      <c r="F231" s="353"/>
      <c r="G231" s="353"/>
      <c r="H231" s="353"/>
      <c r="I231" s="353"/>
      <c r="J231" s="353"/>
      <c r="K231" s="353"/>
      <c r="L231" s="353"/>
      <c r="M231" s="353"/>
      <c r="N231" s="353"/>
      <c r="O231" s="353"/>
      <c r="P231" s="353"/>
      <c r="Q231" s="353"/>
    </row>
    <row r="232" spans="1:17" ht="12.75">
      <c r="A232" s="433"/>
      <c r="B232" s="359"/>
      <c r="C232" s="353"/>
      <c r="D232" s="353"/>
      <c r="E232" s="353"/>
      <c r="F232" s="353"/>
      <c r="G232" s="353"/>
      <c r="H232" s="353"/>
      <c r="I232" s="353"/>
      <c r="J232" s="353"/>
      <c r="K232" s="353"/>
      <c r="L232" s="353"/>
      <c r="M232" s="353"/>
      <c r="N232" s="353"/>
      <c r="O232" s="353"/>
      <c r="P232" s="353"/>
      <c r="Q232" s="353"/>
    </row>
    <row r="233" spans="1:17" ht="12.75">
      <c r="A233" s="433"/>
      <c r="B233" s="359"/>
      <c r="C233" s="353"/>
      <c r="D233" s="353"/>
      <c r="E233" s="353"/>
      <c r="F233" s="353"/>
      <c r="G233" s="353"/>
      <c r="H233" s="353"/>
      <c r="I233" s="353"/>
      <c r="J233" s="353"/>
      <c r="K233" s="353"/>
      <c r="L233" s="353"/>
      <c r="M233" s="353"/>
      <c r="N233" s="353"/>
      <c r="O233" s="353"/>
      <c r="P233" s="353"/>
      <c r="Q233" s="353"/>
    </row>
    <row r="234" spans="1:17" ht="12.75">
      <c r="A234" s="433"/>
      <c r="B234" s="360"/>
      <c r="C234" s="352"/>
      <c r="D234" s="352"/>
      <c r="E234" s="352"/>
      <c r="F234" s="352"/>
      <c r="G234" s="352"/>
      <c r="H234" s="352"/>
      <c r="I234" s="352"/>
      <c r="J234" s="352"/>
      <c r="K234" s="352"/>
      <c r="L234" s="352"/>
      <c r="M234" s="352"/>
      <c r="N234" s="352"/>
      <c r="O234" s="352"/>
      <c r="P234" s="352"/>
      <c r="Q234" s="352"/>
    </row>
    <row r="235" spans="1:17" ht="12.75">
      <c r="A235" s="433"/>
      <c r="B235" s="359"/>
      <c r="C235" s="353"/>
      <c r="D235" s="353"/>
      <c r="E235" s="353"/>
      <c r="F235" s="353"/>
      <c r="G235" s="353"/>
      <c r="H235" s="353"/>
      <c r="I235" s="353"/>
      <c r="J235" s="353"/>
      <c r="K235" s="353"/>
      <c r="L235" s="353"/>
      <c r="M235" s="353"/>
      <c r="N235" s="353"/>
      <c r="O235" s="353"/>
      <c r="P235" s="353"/>
      <c r="Q235" s="353"/>
    </row>
    <row r="236" spans="1:17" ht="12.75">
      <c r="A236" s="433"/>
      <c r="B236" s="359"/>
      <c r="C236" s="353"/>
      <c r="D236" s="353"/>
      <c r="E236" s="353"/>
      <c r="F236" s="353"/>
      <c r="G236" s="353"/>
      <c r="H236" s="353"/>
      <c r="I236" s="353"/>
      <c r="J236" s="353"/>
      <c r="K236" s="353"/>
      <c r="L236" s="353"/>
      <c r="M236" s="353"/>
      <c r="N236" s="353"/>
      <c r="O236" s="353"/>
      <c r="P236" s="353"/>
      <c r="Q236" s="353"/>
    </row>
    <row r="237" spans="1:17" ht="12.75">
      <c r="A237" s="433"/>
      <c r="B237" s="359"/>
      <c r="C237" s="353"/>
      <c r="D237" s="353"/>
      <c r="E237" s="353"/>
      <c r="F237" s="353"/>
      <c r="G237" s="353"/>
      <c r="H237" s="353"/>
      <c r="I237" s="353"/>
      <c r="J237" s="353"/>
      <c r="K237" s="353"/>
      <c r="L237" s="353"/>
      <c r="M237" s="353"/>
      <c r="N237" s="353"/>
      <c r="O237" s="353"/>
      <c r="P237" s="353"/>
      <c r="Q237" s="353"/>
    </row>
    <row r="238" spans="1:17" ht="12.75">
      <c r="A238" s="433"/>
      <c r="B238" s="359"/>
      <c r="C238" s="353"/>
      <c r="D238" s="353"/>
      <c r="E238" s="353"/>
      <c r="F238" s="353"/>
      <c r="G238" s="353"/>
      <c r="H238" s="353"/>
      <c r="I238" s="353"/>
      <c r="J238" s="353"/>
      <c r="K238" s="353"/>
      <c r="L238" s="353"/>
      <c r="M238" s="353"/>
      <c r="N238" s="353"/>
      <c r="O238" s="353"/>
      <c r="P238" s="353"/>
      <c r="Q238" s="353"/>
    </row>
    <row r="239" spans="1:17" ht="12.75">
      <c r="A239" s="433"/>
      <c r="B239" s="359"/>
      <c r="C239" s="353"/>
      <c r="D239" s="353"/>
      <c r="E239" s="353"/>
      <c r="F239" s="353"/>
      <c r="G239" s="353"/>
      <c r="H239" s="353"/>
      <c r="I239" s="353"/>
      <c r="J239" s="353"/>
      <c r="K239" s="353"/>
      <c r="L239" s="353"/>
      <c r="M239" s="353"/>
      <c r="N239" s="353"/>
      <c r="O239" s="353"/>
      <c r="P239" s="353"/>
      <c r="Q239" s="353"/>
    </row>
    <row r="240" spans="1:17" ht="12.75">
      <c r="A240" s="356"/>
      <c r="B240" s="356"/>
      <c r="C240" s="350"/>
      <c r="D240" s="350"/>
      <c r="E240" s="350"/>
      <c r="F240" s="350"/>
      <c r="G240" s="350"/>
      <c r="H240" s="350"/>
      <c r="I240" s="350"/>
      <c r="J240" s="350"/>
      <c r="K240" s="350"/>
      <c r="L240" s="350"/>
      <c r="M240" s="350"/>
      <c r="N240" s="350"/>
      <c r="O240" s="350"/>
      <c r="P240" s="350"/>
      <c r="Q240" s="350"/>
    </row>
    <row r="241" spans="1:17" ht="12.75">
      <c r="A241" s="358"/>
      <c r="B241" s="358"/>
      <c r="C241" s="352"/>
      <c r="D241" s="352"/>
      <c r="E241" s="352"/>
      <c r="F241" s="352"/>
      <c r="G241" s="352"/>
      <c r="H241" s="352"/>
      <c r="I241" s="352"/>
      <c r="J241" s="352"/>
      <c r="K241" s="352"/>
      <c r="L241" s="352"/>
      <c r="M241" s="352"/>
      <c r="N241" s="352"/>
      <c r="O241" s="352"/>
      <c r="P241" s="352"/>
      <c r="Q241" s="352"/>
    </row>
    <row r="242" spans="1:17" ht="12.75">
      <c r="A242" s="356"/>
      <c r="B242" s="356"/>
      <c r="C242" s="350"/>
      <c r="D242" s="350"/>
      <c r="E242" s="350"/>
      <c r="F242" s="350"/>
      <c r="G242" s="350"/>
      <c r="H242" s="350"/>
      <c r="I242" s="350"/>
      <c r="J242" s="350"/>
      <c r="K242" s="350"/>
      <c r="L242" s="350"/>
      <c r="M242" s="350"/>
      <c r="N242" s="350"/>
      <c r="O242" s="350"/>
      <c r="P242" s="350"/>
      <c r="Q242" s="350"/>
    </row>
    <row r="243" spans="1:17" ht="12.75">
      <c r="A243" s="433"/>
      <c r="B243" s="358"/>
      <c r="C243" s="352"/>
      <c r="D243" s="352"/>
      <c r="E243" s="352"/>
      <c r="F243" s="352"/>
      <c r="G243" s="352"/>
      <c r="H243" s="352"/>
      <c r="I243" s="352"/>
      <c r="J243" s="352"/>
      <c r="K243" s="352"/>
      <c r="L243" s="352"/>
      <c r="M243" s="352"/>
      <c r="N243" s="352"/>
      <c r="O243" s="352"/>
      <c r="P243" s="352"/>
      <c r="Q243" s="352"/>
    </row>
    <row r="244" spans="1:17" ht="12.75">
      <c r="A244" s="433"/>
      <c r="B244" s="358"/>
      <c r="C244" s="352"/>
      <c r="D244" s="352"/>
      <c r="E244" s="352"/>
      <c r="F244" s="352"/>
      <c r="G244" s="352"/>
      <c r="H244" s="352"/>
      <c r="I244" s="352"/>
      <c r="J244" s="352"/>
      <c r="K244" s="352"/>
      <c r="L244" s="352"/>
      <c r="M244" s="352"/>
      <c r="N244" s="352"/>
      <c r="O244" s="352"/>
      <c r="P244" s="352"/>
      <c r="Q244" s="352"/>
    </row>
    <row r="245" spans="1:17" ht="12.75">
      <c r="A245" s="356"/>
      <c r="B245" s="356"/>
      <c r="C245" s="350"/>
      <c r="D245" s="350"/>
      <c r="E245" s="350"/>
      <c r="F245" s="350"/>
      <c r="G245" s="350"/>
      <c r="H245" s="350"/>
      <c r="I245" s="350"/>
      <c r="J245" s="350"/>
      <c r="K245" s="350"/>
      <c r="L245" s="350"/>
      <c r="M245" s="350"/>
      <c r="N245" s="350"/>
      <c r="O245" s="350"/>
      <c r="P245" s="350"/>
      <c r="Q245" s="350"/>
    </row>
    <row r="246" spans="1:17" ht="12.75">
      <c r="A246" s="433"/>
      <c r="B246" s="358"/>
      <c r="C246" s="352"/>
      <c r="D246" s="352"/>
      <c r="E246" s="352"/>
      <c r="F246" s="352"/>
      <c r="G246" s="352"/>
      <c r="H246" s="352"/>
      <c r="I246" s="352"/>
      <c r="J246" s="352"/>
      <c r="K246" s="352"/>
      <c r="L246" s="352"/>
      <c r="M246" s="352"/>
      <c r="N246" s="352"/>
      <c r="O246" s="352"/>
      <c r="P246" s="352"/>
      <c r="Q246" s="352"/>
    </row>
    <row r="247" spans="1:17" ht="12.75">
      <c r="A247" s="433"/>
      <c r="B247" s="361"/>
      <c r="C247" s="353"/>
      <c r="D247" s="353"/>
      <c r="E247" s="353"/>
      <c r="F247" s="353"/>
      <c r="G247" s="353"/>
      <c r="H247" s="353"/>
      <c r="I247" s="353"/>
      <c r="J247" s="353"/>
      <c r="K247" s="353"/>
      <c r="L247" s="353"/>
      <c r="M247" s="353"/>
      <c r="N247" s="353"/>
      <c r="O247" s="353"/>
      <c r="P247" s="353"/>
      <c r="Q247" s="353"/>
    </row>
    <row r="248" spans="1:17" ht="12.75">
      <c r="A248" s="433"/>
      <c r="B248" s="361"/>
      <c r="C248" s="353"/>
      <c r="D248" s="353"/>
      <c r="E248" s="353"/>
      <c r="F248" s="353"/>
      <c r="G248" s="353"/>
      <c r="H248" s="353"/>
      <c r="I248" s="353"/>
      <c r="J248" s="353"/>
      <c r="K248" s="353"/>
      <c r="L248" s="353"/>
      <c r="M248" s="353"/>
      <c r="N248" s="353"/>
      <c r="O248" s="353"/>
      <c r="P248" s="353"/>
      <c r="Q248" s="353"/>
    </row>
    <row r="249" spans="1:17" ht="12.75">
      <c r="A249" s="433"/>
      <c r="B249" s="361"/>
      <c r="C249" s="353"/>
      <c r="D249" s="353"/>
      <c r="E249" s="353"/>
      <c r="F249" s="353"/>
      <c r="G249" s="353"/>
      <c r="H249" s="353"/>
      <c r="I249" s="353"/>
      <c r="J249" s="353"/>
      <c r="K249" s="353"/>
      <c r="L249" s="353"/>
      <c r="M249" s="353"/>
      <c r="N249" s="353"/>
      <c r="O249" s="353"/>
      <c r="P249" s="353"/>
      <c r="Q249" s="353"/>
    </row>
    <row r="250" spans="1:17" ht="12.75">
      <c r="A250" s="433"/>
      <c r="B250" s="361"/>
      <c r="C250" s="353"/>
      <c r="D250" s="353"/>
      <c r="E250" s="353"/>
      <c r="F250" s="353"/>
      <c r="G250" s="353"/>
      <c r="H250" s="353"/>
      <c r="I250" s="353"/>
      <c r="J250" s="353"/>
      <c r="K250" s="353"/>
      <c r="L250" s="353"/>
      <c r="M250" s="353"/>
      <c r="N250" s="353"/>
      <c r="O250" s="353"/>
      <c r="P250" s="353"/>
      <c r="Q250" s="353"/>
    </row>
    <row r="251" spans="1:17" ht="12.75">
      <c r="A251" s="356"/>
      <c r="B251" s="362"/>
      <c r="C251" s="350"/>
      <c r="D251" s="350"/>
      <c r="E251" s="350"/>
      <c r="F251" s="350"/>
      <c r="G251" s="350"/>
      <c r="H251" s="350"/>
      <c r="I251" s="350"/>
      <c r="J251" s="350"/>
      <c r="K251" s="350"/>
      <c r="L251" s="350"/>
      <c r="M251" s="350"/>
      <c r="N251" s="350"/>
      <c r="O251" s="350"/>
      <c r="P251" s="350"/>
      <c r="Q251" s="350"/>
    </row>
    <row r="252" spans="1:17" ht="12.75">
      <c r="A252" s="432"/>
      <c r="B252" s="363"/>
      <c r="C252" s="354"/>
      <c r="D252" s="354"/>
      <c r="E252" s="354"/>
      <c r="F252" s="354"/>
      <c r="G252" s="354"/>
      <c r="H252" s="354"/>
      <c r="I252" s="354"/>
      <c r="J252" s="354"/>
      <c r="K252" s="354"/>
      <c r="L252" s="354"/>
      <c r="M252" s="354"/>
      <c r="N252" s="354"/>
      <c r="O252" s="354"/>
      <c r="P252" s="354"/>
      <c r="Q252" s="354"/>
    </row>
    <row r="253" spans="1:17" ht="12.75">
      <c r="A253" s="432"/>
      <c r="B253" s="363"/>
      <c r="C253" s="354"/>
      <c r="D253" s="354"/>
      <c r="E253" s="354"/>
      <c r="F253" s="354"/>
      <c r="G253" s="354"/>
      <c r="H253" s="354"/>
      <c r="I253" s="354"/>
      <c r="J253" s="354"/>
      <c r="K253" s="354"/>
      <c r="L253" s="354"/>
      <c r="M253" s="354"/>
      <c r="N253" s="354"/>
      <c r="O253" s="354"/>
      <c r="P253" s="354"/>
      <c r="Q253" s="354"/>
    </row>
    <row r="254" spans="1:17" ht="12.75">
      <c r="A254" s="432"/>
      <c r="B254" s="363"/>
      <c r="C254" s="354"/>
      <c r="D254" s="354"/>
      <c r="E254" s="354"/>
      <c r="F254" s="354"/>
      <c r="G254" s="354"/>
      <c r="H254" s="354"/>
      <c r="I254" s="354"/>
      <c r="J254" s="354"/>
      <c r="K254" s="354"/>
      <c r="L254" s="354"/>
      <c r="M254" s="354"/>
      <c r="N254" s="354"/>
      <c r="O254" s="354"/>
      <c r="P254" s="354"/>
      <c r="Q254" s="354"/>
    </row>
    <row r="255" spans="1:17" ht="12.75">
      <c r="A255" s="432"/>
      <c r="B255" s="363"/>
      <c r="C255" s="354"/>
      <c r="D255" s="354"/>
      <c r="E255" s="354"/>
      <c r="F255" s="354"/>
      <c r="G255" s="354"/>
      <c r="H255" s="354"/>
      <c r="I255" s="354"/>
      <c r="J255" s="354"/>
      <c r="K255" s="354"/>
      <c r="L255" s="354"/>
      <c r="M255" s="354"/>
      <c r="N255" s="354"/>
      <c r="O255" s="354"/>
      <c r="P255" s="354"/>
      <c r="Q255" s="354"/>
    </row>
    <row r="256" spans="1:17" ht="12.75">
      <c r="A256" s="432"/>
      <c r="B256" s="363"/>
      <c r="C256" s="354"/>
      <c r="D256" s="354"/>
      <c r="E256" s="354"/>
      <c r="F256" s="354"/>
      <c r="G256" s="354"/>
      <c r="H256" s="354"/>
      <c r="I256" s="354"/>
      <c r="J256" s="354"/>
      <c r="K256" s="354"/>
      <c r="L256" s="354"/>
      <c r="M256" s="354"/>
      <c r="N256" s="354"/>
      <c r="O256" s="354"/>
      <c r="P256" s="354"/>
      <c r="Q256" s="354"/>
    </row>
    <row r="257" spans="1:17" ht="12.75">
      <c r="A257" s="432"/>
      <c r="B257" s="363"/>
      <c r="C257" s="354"/>
      <c r="D257" s="354"/>
      <c r="E257" s="354"/>
      <c r="F257" s="354"/>
      <c r="G257" s="354"/>
      <c r="H257" s="354"/>
      <c r="I257" s="354"/>
      <c r="J257" s="354"/>
      <c r="K257" s="354"/>
      <c r="L257" s="354"/>
      <c r="M257" s="354"/>
      <c r="N257" s="354"/>
      <c r="O257" s="354"/>
      <c r="P257" s="354"/>
      <c r="Q257" s="354"/>
    </row>
    <row r="258" spans="1:17" ht="12.75">
      <c r="A258" s="432"/>
      <c r="B258" s="363"/>
      <c r="C258" s="354"/>
      <c r="D258" s="354"/>
      <c r="E258" s="354"/>
      <c r="F258" s="354"/>
      <c r="G258" s="354"/>
      <c r="H258" s="354"/>
      <c r="I258" s="354"/>
      <c r="J258" s="354"/>
      <c r="K258" s="354"/>
      <c r="L258" s="354"/>
      <c r="M258" s="354"/>
      <c r="N258" s="354"/>
      <c r="O258" s="354"/>
      <c r="P258" s="354"/>
      <c r="Q258" s="354"/>
    </row>
    <row r="259" spans="1:17" ht="12.75">
      <c r="A259" s="432"/>
      <c r="B259" s="361"/>
      <c r="C259" s="353"/>
      <c r="D259" s="353"/>
      <c r="E259" s="353"/>
      <c r="F259" s="353"/>
      <c r="G259" s="353"/>
      <c r="H259" s="353"/>
      <c r="I259" s="353"/>
      <c r="J259" s="353"/>
      <c r="K259" s="353"/>
      <c r="L259" s="353"/>
      <c r="M259" s="353"/>
      <c r="N259" s="353"/>
      <c r="O259" s="353"/>
      <c r="P259" s="353"/>
      <c r="Q259" s="353"/>
    </row>
    <row r="260" spans="1:17" ht="12.75">
      <c r="A260" s="432"/>
      <c r="B260" s="361"/>
      <c r="C260" s="353"/>
      <c r="D260" s="353"/>
      <c r="E260" s="353"/>
      <c r="F260" s="353"/>
      <c r="G260" s="353"/>
      <c r="H260" s="353"/>
      <c r="I260" s="353"/>
      <c r="J260" s="353"/>
      <c r="K260" s="353"/>
      <c r="L260" s="353"/>
      <c r="M260" s="353"/>
      <c r="N260" s="353"/>
      <c r="O260" s="353"/>
      <c r="P260" s="353"/>
      <c r="Q260" s="353"/>
    </row>
    <row r="261" spans="1:17" ht="12.75">
      <c r="A261" s="432"/>
      <c r="B261" s="363"/>
      <c r="C261" s="354"/>
      <c r="D261" s="354"/>
      <c r="E261" s="354"/>
      <c r="F261" s="354"/>
      <c r="G261" s="354"/>
      <c r="H261" s="354"/>
      <c r="I261" s="354"/>
      <c r="J261" s="354"/>
      <c r="K261" s="354"/>
      <c r="L261" s="354"/>
      <c r="M261" s="354"/>
      <c r="N261" s="354"/>
      <c r="O261" s="354"/>
      <c r="P261" s="354"/>
      <c r="Q261" s="354"/>
    </row>
    <row r="262" spans="1:17" ht="12.75">
      <c r="A262" s="432"/>
      <c r="B262" s="363"/>
      <c r="C262" s="354"/>
      <c r="D262" s="354"/>
      <c r="E262" s="354"/>
      <c r="F262" s="354"/>
      <c r="G262" s="354"/>
      <c r="H262" s="354"/>
      <c r="I262" s="354"/>
      <c r="J262" s="354"/>
      <c r="K262" s="354"/>
      <c r="L262" s="354"/>
      <c r="M262" s="354"/>
      <c r="N262" s="354"/>
      <c r="O262" s="354"/>
      <c r="P262" s="354"/>
      <c r="Q262" s="354"/>
    </row>
    <row r="263" spans="1:17" ht="12.75">
      <c r="A263" s="432"/>
      <c r="B263" s="361"/>
      <c r="C263" s="353"/>
      <c r="D263" s="353"/>
      <c r="E263" s="353"/>
      <c r="F263" s="353"/>
      <c r="G263" s="353"/>
      <c r="H263" s="353"/>
      <c r="I263" s="353"/>
      <c r="J263" s="353"/>
      <c r="K263" s="353"/>
      <c r="L263" s="353"/>
      <c r="M263" s="353"/>
      <c r="N263" s="353"/>
      <c r="O263" s="353"/>
      <c r="P263" s="353"/>
      <c r="Q263" s="353"/>
    </row>
    <row r="264" spans="1:17" ht="12.75">
      <c r="A264" s="364"/>
      <c r="B264" s="361"/>
      <c r="C264" s="353"/>
      <c r="D264" s="353"/>
      <c r="E264" s="353"/>
      <c r="F264" s="353"/>
      <c r="G264" s="353"/>
      <c r="H264" s="353"/>
      <c r="I264" s="353"/>
      <c r="J264" s="353"/>
      <c r="K264" s="353"/>
      <c r="L264" s="353"/>
      <c r="M264" s="353"/>
      <c r="N264" s="353"/>
      <c r="O264" s="353"/>
      <c r="P264" s="353"/>
      <c r="Q264" s="353"/>
    </row>
    <row r="265" spans="1:17" ht="12.75">
      <c r="A265" s="356"/>
      <c r="B265" s="362"/>
      <c r="C265" s="350"/>
      <c r="D265" s="350"/>
      <c r="E265" s="350"/>
      <c r="F265" s="350"/>
      <c r="G265" s="350"/>
      <c r="H265" s="350"/>
      <c r="I265" s="350"/>
      <c r="J265" s="350"/>
      <c r="K265" s="350"/>
      <c r="L265" s="350"/>
      <c r="M265" s="350"/>
      <c r="N265" s="350"/>
      <c r="O265" s="350"/>
      <c r="P265" s="350"/>
      <c r="Q265" s="350"/>
    </row>
    <row r="266" spans="1:17" ht="12.75">
      <c r="A266" s="432"/>
      <c r="B266" s="363"/>
      <c r="C266" s="354"/>
      <c r="D266" s="354"/>
      <c r="E266" s="354"/>
      <c r="F266" s="354"/>
      <c r="G266" s="354"/>
      <c r="H266" s="354"/>
      <c r="I266" s="354"/>
      <c r="J266" s="354"/>
      <c r="K266" s="354"/>
      <c r="L266" s="354"/>
      <c r="M266" s="354"/>
      <c r="N266" s="354"/>
      <c r="O266" s="354"/>
      <c r="P266" s="354"/>
      <c r="Q266" s="354"/>
    </row>
    <row r="267" spans="1:17" ht="12.75">
      <c r="A267" s="432"/>
      <c r="B267" s="363"/>
      <c r="C267" s="354"/>
      <c r="D267" s="354"/>
      <c r="E267" s="354"/>
      <c r="F267" s="354"/>
      <c r="G267" s="354"/>
      <c r="H267" s="354"/>
      <c r="I267" s="354"/>
      <c r="J267" s="354"/>
      <c r="K267" s="354"/>
      <c r="L267" s="354"/>
      <c r="M267" s="354"/>
      <c r="N267" s="354"/>
      <c r="O267" s="354"/>
      <c r="P267" s="354"/>
      <c r="Q267" s="354"/>
    </row>
    <row r="268" spans="1:17" ht="12.75">
      <c r="A268" s="356"/>
      <c r="B268" s="362"/>
      <c r="C268" s="350"/>
      <c r="D268" s="350"/>
      <c r="E268" s="350"/>
      <c r="F268" s="350"/>
      <c r="G268" s="350"/>
      <c r="H268" s="350"/>
      <c r="I268" s="350"/>
      <c r="J268" s="350"/>
      <c r="K268" s="350"/>
      <c r="L268" s="350"/>
      <c r="M268" s="350"/>
      <c r="N268" s="350"/>
      <c r="O268" s="350"/>
      <c r="P268" s="350"/>
      <c r="Q268" s="350"/>
    </row>
    <row r="269" spans="1:17" ht="12.75">
      <c r="A269" s="432"/>
      <c r="B269" s="363"/>
      <c r="C269" s="354"/>
      <c r="D269" s="354"/>
      <c r="E269" s="354"/>
      <c r="F269" s="354"/>
      <c r="G269" s="354"/>
      <c r="H269" s="354"/>
      <c r="I269" s="354"/>
      <c r="J269" s="354"/>
      <c r="K269" s="354"/>
      <c r="L269" s="354"/>
      <c r="M269" s="354"/>
      <c r="N269" s="354"/>
      <c r="O269" s="354"/>
      <c r="P269" s="354"/>
      <c r="Q269" s="354"/>
    </row>
    <row r="270" spans="1:17" ht="12.75">
      <c r="A270" s="432"/>
      <c r="B270" s="363"/>
      <c r="C270" s="354"/>
      <c r="D270" s="354"/>
      <c r="E270" s="354"/>
      <c r="F270" s="354"/>
      <c r="G270" s="354"/>
      <c r="H270" s="354"/>
      <c r="I270" s="354"/>
      <c r="J270" s="354"/>
      <c r="K270" s="354"/>
      <c r="L270" s="354"/>
      <c r="M270" s="354"/>
      <c r="N270" s="354"/>
      <c r="O270" s="354"/>
      <c r="P270" s="354"/>
      <c r="Q270" s="354"/>
    </row>
    <row r="271" spans="1:17" ht="12.75">
      <c r="A271" s="432"/>
      <c r="B271" s="363"/>
      <c r="C271" s="354"/>
      <c r="D271" s="354"/>
      <c r="E271" s="354"/>
      <c r="F271" s="354"/>
      <c r="G271" s="354"/>
      <c r="H271" s="354"/>
      <c r="I271" s="354"/>
      <c r="J271" s="354"/>
      <c r="K271" s="354"/>
      <c r="L271" s="354"/>
      <c r="M271" s="354"/>
      <c r="N271" s="354"/>
      <c r="O271" s="354"/>
      <c r="P271" s="354"/>
      <c r="Q271" s="354"/>
    </row>
    <row r="272" spans="1:17" ht="12.75">
      <c r="A272" s="432"/>
      <c r="B272" s="363"/>
      <c r="C272" s="354"/>
      <c r="D272" s="354"/>
      <c r="E272" s="354"/>
      <c r="F272" s="354"/>
      <c r="G272" s="354"/>
      <c r="H272" s="354"/>
      <c r="I272" s="354"/>
      <c r="J272" s="354"/>
      <c r="K272" s="354"/>
      <c r="L272" s="354"/>
      <c r="M272" s="354"/>
      <c r="N272" s="354"/>
      <c r="O272" s="354"/>
      <c r="P272" s="354"/>
      <c r="Q272" s="354"/>
    </row>
    <row r="273" spans="1:17" ht="12.75">
      <c r="A273" s="432"/>
      <c r="B273" s="363"/>
      <c r="C273" s="354"/>
      <c r="D273" s="354"/>
      <c r="E273" s="354"/>
      <c r="F273" s="354"/>
      <c r="G273" s="354"/>
      <c r="H273" s="354"/>
      <c r="I273" s="354"/>
      <c r="J273" s="354"/>
      <c r="K273" s="354"/>
      <c r="L273" s="354"/>
      <c r="M273" s="354"/>
      <c r="N273" s="354"/>
      <c r="O273" s="354"/>
      <c r="P273" s="354"/>
      <c r="Q273" s="354"/>
    </row>
    <row r="274" spans="1:17" ht="12.75">
      <c r="A274" s="432"/>
      <c r="B274" s="363"/>
      <c r="C274" s="354"/>
      <c r="D274" s="354"/>
      <c r="E274" s="354"/>
      <c r="F274" s="354"/>
      <c r="G274" s="354"/>
      <c r="H274" s="354"/>
      <c r="I274" s="354"/>
      <c r="J274" s="354"/>
      <c r="K274" s="354"/>
      <c r="L274" s="354"/>
      <c r="M274" s="354"/>
      <c r="N274" s="354"/>
      <c r="O274" s="354"/>
      <c r="P274" s="354"/>
      <c r="Q274" s="354"/>
    </row>
    <row r="275" spans="1:17" ht="12.75">
      <c r="A275" s="432"/>
      <c r="B275" s="363"/>
      <c r="C275" s="354"/>
      <c r="D275" s="354"/>
      <c r="E275" s="354"/>
      <c r="F275" s="354"/>
      <c r="G275" s="354"/>
      <c r="H275" s="354"/>
      <c r="I275" s="354"/>
      <c r="J275" s="354"/>
      <c r="K275" s="354"/>
      <c r="L275" s="354"/>
      <c r="M275" s="354"/>
      <c r="N275" s="354"/>
      <c r="O275" s="354"/>
      <c r="P275" s="354"/>
      <c r="Q275" s="354"/>
    </row>
    <row r="276" spans="1:17" ht="12.75">
      <c r="A276" s="432"/>
      <c r="B276" s="363"/>
      <c r="C276" s="354"/>
      <c r="D276" s="354"/>
      <c r="E276" s="354"/>
      <c r="F276" s="354"/>
      <c r="G276" s="354"/>
      <c r="H276" s="354"/>
      <c r="I276" s="354"/>
      <c r="J276" s="354"/>
      <c r="K276" s="354"/>
      <c r="L276" s="354"/>
      <c r="M276" s="354"/>
      <c r="N276" s="354"/>
      <c r="O276" s="354"/>
      <c r="P276" s="354"/>
      <c r="Q276" s="354"/>
    </row>
    <row r="277" spans="1:17" ht="12.75">
      <c r="A277" s="432"/>
      <c r="B277" s="363"/>
      <c r="C277" s="354"/>
      <c r="D277" s="354"/>
      <c r="E277" s="354"/>
      <c r="F277" s="354"/>
      <c r="G277" s="354"/>
      <c r="H277" s="354"/>
      <c r="I277" s="354"/>
      <c r="J277" s="354"/>
      <c r="K277" s="354"/>
      <c r="L277" s="354"/>
      <c r="M277" s="354"/>
      <c r="N277" s="354"/>
      <c r="O277" s="354"/>
      <c r="P277" s="354"/>
      <c r="Q277" s="354"/>
    </row>
    <row r="278" spans="1:17" ht="12.75">
      <c r="A278" s="432"/>
      <c r="B278" s="363"/>
      <c r="C278" s="354"/>
      <c r="D278" s="354"/>
      <c r="E278" s="354"/>
      <c r="F278" s="354"/>
      <c r="G278" s="354"/>
      <c r="H278" s="354"/>
      <c r="I278" s="354"/>
      <c r="J278" s="354"/>
      <c r="K278" s="354"/>
      <c r="L278" s="354"/>
      <c r="M278" s="354"/>
      <c r="N278" s="354"/>
      <c r="O278" s="354"/>
      <c r="P278" s="354"/>
      <c r="Q278" s="354"/>
    </row>
    <row r="279" spans="1:17" ht="12.75">
      <c r="A279" s="356"/>
      <c r="B279" s="362"/>
      <c r="C279" s="350"/>
      <c r="D279" s="350"/>
      <c r="E279" s="350"/>
      <c r="F279" s="350"/>
      <c r="G279" s="350"/>
      <c r="H279" s="350"/>
      <c r="I279" s="350"/>
      <c r="J279" s="350"/>
      <c r="K279" s="350"/>
      <c r="L279" s="350"/>
      <c r="M279" s="350"/>
      <c r="N279" s="350"/>
      <c r="O279" s="350"/>
      <c r="P279" s="350"/>
      <c r="Q279" s="350"/>
    </row>
    <row r="280" spans="1:17" ht="12.75">
      <c r="A280" s="432"/>
      <c r="B280" s="363"/>
      <c r="C280" s="354"/>
      <c r="D280" s="354"/>
      <c r="E280" s="354"/>
      <c r="F280" s="354"/>
      <c r="G280" s="354"/>
      <c r="H280" s="354"/>
      <c r="I280" s="354"/>
      <c r="J280" s="354"/>
      <c r="K280" s="354"/>
      <c r="L280" s="354"/>
      <c r="M280" s="354"/>
      <c r="N280" s="354"/>
      <c r="O280" s="354"/>
      <c r="P280" s="354"/>
      <c r="Q280" s="354"/>
    </row>
    <row r="281" spans="1:17" ht="12.75">
      <c r="A281" s="432"/>
      <c r="B281" s="363"/>
      <c r="C281" s="354"/>
      <c r="D281" s="354"/>
      <c r="E281" s="354"/>
      <c r="F281" s="354"/>
      <c r="G281" s="354"/>
      <c r="H281" s="354"/>
      <c r="I281" s="354"/>
      <c r="J281" s="354"/>
      <c r="K281" s="354"/>
      <c r="L281" s="354"/>
      <c r="M281" s="354"/>
      <c r="N281" s="354"/>
      <c r="O281" s="354"/>
      <c r="P281" s="354"/>
      <c r="Q281" s="354"/>
    </row>
    <row r="282" spans="1:17" ht="12.75">
      <c r="A282" s="432"/>
      <c r="B282" s="363"/>
      <c r="C282" s="354"/>
      <c r="D282" s="354"/>
      <c r="E282" s="354"/>
      <c r="F282" s="354"/>
      <c r="G282" s="354"/>
      <c r="H282" s="354"/>
      <c r="I282" s="354"/>
      <c r="J282" s="354"/>
      <c r="K282" s="354"/>
      <c r="L282" s="354"/>
      <c r="M282" s="354"/>
      <c r="N282" s="354"/>
      <c r="O282" s="354"/>
      <c r="P282" s="354"/>
      <c r="Q282" s="354"/>
    </row>
    <row r="283" spans="1:17" ht="12.75">
      <c r="A283" s="432"/>
      <c r="B283" s="363"/>
      <c r="C283" s="354"/>
      <c r="D283" s="354"/>
      <c r="E283" s="354"/>
      <c r="F283" s="354"/>
      <c r="G283" s="354"/>
      <c r="H283" s="354"/>
      <c r="I283" s="354"/>
      <c r="J283" s="354"/>
      <c r="K283" s="354"/>
      <c r="L283" s="354"/>
      <c r="M283" s="354"/>
      <c r="N283" s="354"/>
      <c r="O283" s="354"/>
      <c r="P283" s="354"/>
      <c r="Q283" s="354"/>
    </row>
    <row r="284" spans="1:17" ht="12.75">
      <c r="A284" s="432"/>
      <c r="B284" s="363"/>
      <c r="C284" s="354"/>
      <c r="D284" s="354"/>
      <c r="E284" s="354"/>
      <c r="F284" s="354"/>
      <c r="G284" s="354"/>
      <c r="H284" s="354"/>
      <c r="I284" s="354"/>
      <c r="J284" s="354"/>
      <c r="K284" s="354"/>
      <c r="L284" s="354"/>
      <c r="M284" s="354"/>
      <c r="N284" s="354"/>
      <c r="O284" s="354"/>
      <c r="P284" s="354"/>
      <c r="Q284" s="354"/>
    </row>
    <row r="285" spans="1:17" ht="12.75">
      <c r="A285" s="432"/>
      <c r="B285" s="361"/>
      <c r="C285" s="353"/>
      <c r="D285" s="353"/>
      <c r="E285" s="353"/>
      <c r="F285" s="353"/>
      <c r="G285" s="353"/>
      <c r="H285" s="353"/>
      <c r="I285" s="353"/>
      <c r="J285" s="353"/>
      <c r="K285" s="353"/>
      <c r="L285" s="353"/>
      <c r="M285" s="353"/>
      <c r="N285" s="353"/>
      <c r="O285" s="353"/>
      <c r="P285" s="353"/>
      <c r="Q285" s="353"/>
    </row>
    <row r="286" spans="1:17" ht="12.75">
      <c r="A286" s="357"/>
      <c r="B286" s="361"/>
      <c r="C286" s="353"/>
      <c r="D286" s="353"/>
      <c r="E286" s="353"/>
      <c r="F286" s="353"/>
      <c r="G286" s="353"/>
      <c r="H286" s="353"/>
      <c r="I286" s="353"/>
      <c r="J286" s="353"/>
      <c r="K286" s="353"/>
      <c r="L286" s="353"/>
      <c r="M286" s="353"/>
      <c r="N286" s="353"/>
      <c r="O286" s="353"/>
      <c r="P286" s="353"/>
      <c r="Q286" s="353"/>
    </row>
    <row r="287" spans="1:17" ht="12.75">
      <c r="A287" s="356"/>
      <c r="B287" s="362"/>
      <c r="C287" s="350"/>
      <c r="D287" s="350"/>
      <c r="E287" s="350"/>
      <c r="F287" s="350"/>
      <c r="G287" s="350"/>
      <c r="H287" s="350"/>
      <c r="I287" s="350"/>
      <c r="J287" s="350"/>
      <c r="K287" s="350"/>
      <c r="L287" s="350"/>
      <c r="M287" s="350"/>
      <c r="N287" s="350"/>
      <c r="O287" s="350"/>
      <c r="P287" s="350"/>
      <c r="Q287" s="350"/>
    </row>
    <row r="288" spans="1:17" ht="12.75">
      <c r="A288" s="432"/>
      <c r="B288" s="363"/>
      <c r="C288" s="354"/>
      <c r="D288" s="354"/>
      <c r="E288" s="354"/>
      <c r="F288" s="354"/>
      <c r="G288" s="354"/>
      <c r="H288" s="354"/>
      <c r="I288" s="354"/>
      <c r="J288" s="354"/>
      <c r="K288" s="354"/>
      <c r="L288" s="354"/>
      <c r="M288" s="354"/>
      <c r="N288" s="354"/>
      <c r="O288" s="354"/>
      <c r="P288" s="354"/>
      <c r="Q288" s="354"/>
    </row>
    <row r="289" spans="1:17" ht="12.75">
      <c r="A289" s="432"/>
      <c r="B289" s="363"/>
      <c r="C289" s="354"/>
      <c r="D289" s="354"/>
      <c r="E289" s="354"/>
      <c r="F289" s="354"/>
      <c r="G289" s="354"/>
      <c r="H289" s="354"/>
      <c r="I289" s="354"/>
      <c r="J289" s="354"/>
      <c r="K289" s="354"/>
      <c r="L289" s="354"/>
      <c r="M289" s="354"/>
      <c r="N289" s="354"/>
      <c r="O289" s="354"/>
      <c r="P289" s="354"/>
      <c r="Q289" s="354"/>
    </row>
    <row r="290" spans="1:17" ht="12.75">
      <c r="A290" s="432"/>
      <c r="B290" s="363"/>
      <c r="C290" s="354"/>
      <c r="D290" s="354"/>
      <c r="E290" s="354"/>
      <c r="F290" s="354"/>
      <c r="G290" s="354"/>
      <c r="H290" s="354"/>
      <c r="I290" s="354"/>
      <c r="J290" s="354"/>
      <c r="K290" s="354"/>
      <c r="L290" s="354"/>
      <c r="M290" s="354"/>
      <c r="N290" s="354"/>
      <c r="O290" s="354"/>
      <c r="P290" s="354"/>
      <c r="Q290" s="354"/>
    </row>
    <row r="291" spans="1:17" ht="12.75">
      <c r="A291" s="432"/>
      <c r="B291" s="361"/>
      <c r="C291" s="353"/>
      <c r="D291" s="353"/>
      <c r="E291" s="353"/>
      <c r="F291" s="353"/>
      <c r="G291" s="353"/>
      <c r="H291" s="353"/>
      <c r="I291" s="353"/>
      <c r="J291" s="353"/>
      <c r="K291" s="353"/>
      <c r="L291" s="353"/>
      <c r="M291" s="353"/>
      <c r="N291" s="353"/>
      <c r="O291" s="353"/>
      <c r="P291" s="353"/>
      <c r="Q291" s="353"/>
    </row>
    <row r="292" spans="1:17" ht="12.75">
      <c r="A292" s="357"/>
      <c r="B292" s="361"/>
      <c r="C292" s="353"/>
      <c r="D292" s="353"/>
      <c r="E292" s="353"/>
      <c r="F292" s="353"/>
      <c r="G292" s="353"/>
      <c r="H292" s="353"/>
      <c r="I292" s="353"/>
      <c r="J292" s="353"/>
      <c r="K292" s="353"/>
      <c r="L292" s="353"/>
      <c r="M292" s="353"/>
      <c r="N292" s="353"/>
      <c r="O292" s="353"/>
      <c r="P292" s="353"/>
      <c r="Q292" s="353"/>
    </row>
    <row r="293" spans="1:17" ht="12.75">
      <c r="A293" s="356"/>
      <c r="B293" s="362"/>
      <c r="C293" s="350"/>
      <c r="D293" s="350"/>
      <c r="E293" s="350"/>
      <c r="F293" s="350"/>
      <c r="G293" s="350"/>
      <c r="H293" s="350"/>
      <c r="I293" s="350"/>
      <c r="J293" s="350"/>
      <c r="K293" s="350"/>
      <c r="L293" s="350"/>
      <c r="M293" s="350"/>
      <c r="N293" s="350"/>
      <c r="O293" s="350"/>
      <c r="P293" s="350"/>
      <c r="Q293" s="350"/>
    </row>
    <row r="294" spans="1:17" ht="12.75">
      <c r="A294" s="432"/>
      <c r="B294" s="363"/>
      <c r="C294" s="354"/>
      <c r="D294" s="354"/>
      <c r="E294" s="354"/>
      <c r="F294" s="354"/>
      <c r="G294" s="354"/>
      <c r="H294" s="354"/>
      <c r="I294" s="354"/>
      <c r="J294" s="354"/>
      <c r="K294" s="354"/>
      <c r="L294" s="354"/>
      <c r="M294" s="354"/>
      <c r="N294" s="354"/>
      <c r="O294" s="354"/>
      <c r="P294" s="354"/>
      <c r="Q294" s="354"/>
    </row>
    <row r="295" spans="1:17" ht="12.75">
      <c r="A295" s="432"/>
      <c r="B295" s="363"/>
      <c r="C295" s="354"/>
      <c r="D295" s="354"/>
      <c r="E295" s="354"/>
      <c r="F295" s="354"/>
      <c r="G295" s="354"/>
      <c r="H295" s="354"/>
      <c r="I295" s="354"/>
      <c r="J295" s="354"/>
      <c r="K295" s="354"/>
      <c r="L295" s="354"/>
      <c r="M295" s="354"/>
      <c r="N295" s="354"/>
      <c r="O295" s="354"/>
      <c r="P295" s="354"/>
      <c r="Q295" s="354"/>
    </row>
    <row r="296" spans="1:17" ht="12.75">
      <c r="A296" s="432"/>
      <c r="B296" s="361"/>
      <c r="C296" s="353"/>
      <c r="D296" s="353"/>
      <c r="E296" s="353"/>
      <c r="F296" s="353"/>
      <c r="G296" s="353"/>
      <c r="H296" s="353"/>
      <c r="I296" s="353"/>
      <c r="J296" s="353"/>
      <c r="K296" s="353"/>
      <c r="L296" s="353"/>
      <c r="M296" s="353"/>
      <c r="N296" s="353"/>
      <c r="O296" s="353"/>
      <c r="P296" s="353"/>
      <c r="Q296" s="353"/>
    </row>
    <row r="297" spans="1:17" ht="12.75">
      <c r="A297" s="432"/>
      <c r="B297" s="361"/>
      <c r="C297" s="353"/>
      <c r="D297" s="353"/>
      <c r="E297" s="353"/>
      <c r="F297" s="353"/>
      <c r="G297" s="353"/>
      <c r="H297" s="353"/>
      <c r="I297" s="353"/>
      <c r="J297" s="353"/>
      <c r="K297" s="353"/>
      <c r="L297" s="353"/>
      <c r="M297" s="353"/>
      <c r="N297" s="353"/>
      <c r="O297" s="353"/>
      <c r="P297" s="353"/>
      <c r="Q297" s="353"/>
    </row>
    <row r="298" spans="1:17" ht="12.75">
      <c r="A298" s="432"/>
      <c r="B298" s="358"/>
      <c r="C298" s="354"/>
      <c r="D298" s="354"/>
      <c r="E298" s="354"/>
      <c r="F298" s="352"/>
      <c r="G298" s="352"/>
      <c r="H298" s="352"/>
      <c r="I298" s="352"/>
      <c r="J298" s="352"/>
      <c r="K298" s="352"/>
      <c r="L298" s="352"/>
      <c r="M298" s="354"/>
      <c r="N298" s="352"/>
      <c r="O298" s="352"/>
      <c r="P298" s="352"/>
      <c r="Q298" s="352"/>
    </row>
    <row r="299" spans="1:17" ht="12.75">
      <c r="A299" s="360"/>
      <c r="B299" s="358"/>
      <c r="C299" s="354"/>
      <c r="D299" s="354"/>
      <c r="E299" s="354"/>
      <c r="F299" s="352"/>
      <c r="G299" s="352"/>
      <c r="H299" s="352"/>
      <c r="I299" s="352"/>
      <c r="J299" s="352"/>
      <c r="K299" s="352"/>
      <c r="L299" s="352"/>
      <c r="M299" s="354"/>
      <c r="N299" s="352"/>
      <c r="O299" s="352"/>
      <c r="P299" s="352"/>
      <c r="Q299" s="352"/>
    </row>
    <row r="300" spans="1:17" ht="12.75">
      <c r="A300" s="356"/>
      <c r="B300" s="356"/>
      <c r="C300" s="350"/>
      <c r="D300" s="350"/>
      <c r="E300" s="350"/>
      <c r="F300" s="350"/>
      <c r="G300" s="350"/>
      <c r="H300" s="350"/>
      <c r="I300" s="350"/>
      <c r="J300" s="350"/>
      <c r="K300" s="350"/>
      <c r="L300" s="350"/>
      <c r="M300" s="350"/>
      <c r="N300" s="350"/>
      <c r="O300" s="350"/>
      <c r="P300" s="350"/>
      <c r="Q300" s="350"/>
    </row>
    <row r="301" spans="1:17" ht="12.75">
      <c r="A301" s="433"/>
      <c r="B301" s="358"/>
      <c r="C301" s="352"/>
      <c r="D301" s="352"/>
      <c r="E301" s="352"/>
      <c r="F301" s="352"/>
      <c r="G301" s="352"/>
      <c r="H301" s="352"/>
      <c r="I301" s="352"/>
      <c r="J301" s="352"/>
      <c r="K301" s="352"/>
      <c r="L301" s="352"/>
      <c r="M301" s="352"/>
      <c r="N301" s="352"/>
      <c r="O301" s="352"/>
      <c r="P301" s="352"/>
      <c r="Q301" s="352"/>
    </row>
    <row r="302" spans="1:17" ht="12.75">
      <c r="A302" s="433"/>
      <c r="B302" s="358"/>
      <c r="C302" s="352"/>
      <c r="D302" s="352"/>
      <c r="E302" s="352"/>
      <c r="F302" s="352"/>
      <c r="G302" s="352"/>
      <c r="H302" s="352"/>
      <c r="I302" s="352"/>
      <c r="J302" s="352"/>
      <c r="K302" s="352"/>
      <c r="L302" s="352"/>
      <c r="M302" s="352"/>
      <c r="N302" s="352"/>
      <c r="O302" s="352"/>
      <c r="P302" s="352"/>
      <c r="Q302" s="352"/>
    </row>
    <row r="303" spans="1:17" ht="12.75">
      <c r="A303" s="433"/>
      <c r="B303" s="358"/>
      <c r="C303" s="352"/>
      <c r="D303" s="352"/>
      <c r="E303" s="352"/>
      <c r="F303" s="352"/>
      <c r="G303" s="352"/>
      <c r="H303" s="352"/>
      <c r="I303" s="352"/>
      <c r="J303" s="352"/>
      <c r="K303" s="352"/>
      <c r="L303" s="352"/>
      <c r="M303" s="352"/>
      <c r="N303" s="352"/>
      <c r="O303" s="352"/>
      <c r="P303" s="352"/>
      <c r="Q303" s="352"/>
    </row>
    <row r="304" spans="1:17" ht="12.75">
      <c r="A304" s="433"/>
      <c r="B304" s="358"/>
      <c r="C304" s="352"/>
      <c r="D304" s="352"/>
      <c r="E304" s="352"/>
      <c r="F304" s="352"/>
      <c r="G304" s="352"/>
      <c r="H304" s="352"/>
      <c r="I304" s="352"/>
      <c r="J304" s="352"/>
      <c r="K304" s="352"/>
      <c r="L304" s="352"/>
      <c r="M304" s="352"/>
      <c r="N304" s="352"/>
      <c r="O304" s="352"/>
      <c r="P304" s="352"/>
      <c r="Q304" s="352"/>
    </row>
    <row r="305" spans="1:17" ht="12.75">
      <c r="A305" s="433"/>
      <c r="B305" s="358"/>
      <c r="C305" s="352"/>
      <c r="D305" s="352"/>
      <c r="E305" s="352"/>
      <c r="F305" s="352"/>
      <c r="G305" s="352"/>
      <c r="H305" s="352"/>
      <c r="I305" s="352"/>
      <c r="J305" s="352"/>
      <c r="K305" s="352"/>
      <c r="L305" s="352"/>
      <c r="M305" s="352"/>
      <c r="N305" s="352"/>
      <c r="O305" s="352"/>
      <c r="P305" s="352"/>
      <c r="Q305" s="352"/>
    </row>
    <row r="306" spans="1:17" ht="12.75">
      <c r="A306" s="433"/>
      <c r="B306" s="358"/>
      <c r="C306" s="352"/>
      <c r="D306" s="352"/>
      <c r="E306" s="352"/>
      <c r="F306" s="352"/>
      <c r="G306" s="352"/>
      <c r="H306" s="352"/>
      <c r="I306" s="352"/>
      <c r="J306" s="352"/>
      <c r="K306" s="352"/>
      <c r="L306" s="352"/>
      <c r="M306" s="352"/>
      <c r="N306" s="352"/>
      <c r="O306" s="352"/>
      <c r="P306" s="352"/>
      <c r="Q306" s="352"/>
    </row>
    <row r="307" spans="1:17" ht="12.75">
      <c r="A307" s="356"/>
      <c r="B307" s="356"/>
      <c r="C307" s="350"/>
      <c r="D307" s="350"/>
      <c r="E307" s="350"/>
      <c r="F307" s="350"/>
      <c r="G307" s="350"/>
      <c r="H307" s="350"/>
      <c r="I307" s="350"/>
      <c r="J307" s="350"/>
      <c r="K307" s="350"/>
      <c r="L307" s="350"/>
      <c r="M307" s="350"/>
      <c r="N307" s="350"/>
      <c r="O307" s="350"/>
      <c r="P307" s="350"/>
      <c r="Q307" s="350"/>
    </row>
    <row r="308" spans="1:17" ht="12.75">
      <c r="A308" s="433"/>
      <c r="B308" s="358"/>
      <c r="C308" s="352"/>
      <c r="D308" s="352"/>
      <c r="E308" s="352"/>
      <c r="F308" s="352"/>
      <c r="G308" s="352"/>
      <c r="H308" s="352"/>
      <c r="I308" s="352"/>
      <c r="J308" s="352"/>
      <c r="K308" s="352"/>
      <c r="L308" s="352"/>
      <c r="M308" s="352"/>
      <c r="N308" s="352"/>
      <c r="O308" s="352"/>
      <c r="P308" s="352"/>
      <c r="Q308" s="352"/>
    </row>
    <row r="309" spans="1:17" ht="12.75">
      <c r="A309" s="433"/>
      <c r="B309" s="358"/>
      <c r="C309" s="352"/>
      <c r="D309" s="352"/>
      <c r="E309" s="352"/>
      <c r="F309" s="352"/>
      <c r="G309" s="352"/>
      <c r="H309" s="352"/>
      <c r="I309" s="352"/>
      <c r="J309" s="352"/>
      <c r="K309" s="352"/>
      <c r="L309" s="352"/>
      <c r="M309" s="352"/>
      <c r="N309" s="352"/>
      <c r="O309" s="352"/>
      <c r="P309" s="352"/>
      <c r="Q309" s="352"/>
    </row>
    <row r="310" spans="1:17" ht="12.75">
      <c r="A310" s="433"/>
      <c r="B310" s="358"/>
      <c r="C310" s="352"/>
      <c r="D310" s="352"/>
      <c r="E310" s="352"/>
      <c r="F310" s="352"/>
      <c r="G310" s="352"/>
      <c r="H310" s="352"/>
      <c r="I310" s="352"/>
      <c r="J310" s="352"/>
      <c r="K310" s="352"/>
      <c r="L310" s="352"/>
      <c r="M310" s="352"/>
      <c r="N310" s="352"/>
      <c r="O310" s="352"/>
      <c r="P310" s="352"/>
      <c r="Q310" s="352"/>
    </row>
    <row r="311" spans="1:17" ht="12.75">
      <c r="A311" s="433"/>
      <c r="B311" s="358"/>
      <c r="C311" s="352"/>
      <c r="D311" s="352"/>
      <c r="E311" s="352"/>
      <c r="F311" s="352"/>
      <c r="G311" s="352"/>
      <c r="H311" s="352"/>
      <c r="I311" s="352"/>
      <c r="J311" s="352"/>
      <c r="K311" s="352"/>
      <c r="L311" s="352"/>
      <c r="M311" s="352"/>
      <c r="N311" s="352"/>
      <c r="O311" s="352"/>
      <c r="P311" s="352"/>
      <c r="Q311" s="352"/>
    </row>
    <row r="312" spans="1:17" ht="12.75">
      <c r="A312" s="433"/>
      <c r="B312" s="358"/>
      <c r="C312" s="352"/>
      <c r="D312" s="352"/>
      <c r="E312" s="352"/>
      <c r="F312" s="352"/>
      <c r="G312" s="352"/>
      <c r="H312" s="352"/>
      <c r="I312" s="352"/>
      <c r="J312" s="352"/>
      <c r="K312" s="352"/>
      <c r="L312" s="352"/>
      <c r="M312" s="352"/>
      <c r="N312" s="352"/>
      <c r="O312" s="352"/>
      <c r="P312" s="352"/>
      <c r="Q312" s="352"/>
    </row>
    <row r="313" spans="1:17" ht="12.75">
      <c r="A313" s="433"/>
      <c r="B313" s="358"/>
      <c r="C313" s="352"/>
      <c r="D313" s="352"/>
      <c r="E313" s="352"/>
      <c r="F313" s="352"/>
      <c r="G313" s="352"/>
      <c r="H313" s="352"/>
      <c r="I313" s="352"/>
      <c r="J313" s="352"/>
      <c r="K313" s="352"/>
      <c r="L313" s="352"/>
      <c r="M313" s="352"/>
      <c r="N313" s="352"/>
      <c r="O313" s="352"/>
      <c r="P313" s="352"/>
      <c r="Q313" s="352"/>
    </row>
    <row r="314" spans="1:17" ht="12.75">
      <c r="A314" s="433"/>
      <c r="B314" s="358"/>
      <c r="C314" s="352"/>
      <c r="D314" s="352"/>
      <c r="E314" s="352"/>
      <c r="F314" s="352"/>
      <c r="G314" s="352"/>
      <c r="H314" s="352"/>
      <c r="I314" s="352"/>
      <c r="J314" s="352"/>
      <c r="K314" s="352"/>
      <c r="L314" s="352"/>
      <c r="M314" s="352"/>
      <c r="N314" s="352"/>
      <c r="O314" s="352"/>
      <c r="P314" s="352"/>
      <c r="Q314" s="352"/>
    </row>
    <row r="315" spans="1:17" ht="12.75">
      <c r="A315" s="433"/>
      <c r="B315" s="358"/>
      <c r="C315" s="352"/>
      <c r="D315" s="352"/>
      <c r="E315" s="352"/>
      <c r="F315" s="352"/>
      <c r="G315" s="352"/>
      <c r="H315" s="352"/>
      <c r="I315" s="352"/>
      <c r="J315" s="352"/>
      <c r="K315" s="352"/>
      <c r="L315" s="352"/>
      <c r="M315" s="352"/>
      <c r="N315" s="352"/>
      <c r="O315" s="352"/>
      <c r="P315" s="352"/>
      <c r="Q315" s="352"/>
    </row>
    <row r="316" spans="1:17" ht="12.75">
      <c r="A316" s="433"/>
      <c r="B316" s="358"/>
      <c r="C316" s="352"/>
      <c r="D316" s="352"/>
      <c r="E316" s="352"/>
      <c r="F316" s="352"/>
      <c r="G316" s="352"/>
      <c r="H316" s="352"/>
      <c r="I316" s="352"/>
      <c r="J316" s="352"/>
      <c r="K316" s="352"/>
      <c r="L316" s="352"/>
      <c r="M316" s="352"/>
      <c r="N316" s="352"/>
      <c r="O316" s="352"/>
      <c r="P316" s="352"/>
      <c r="Q316" s="352"/>
    </row>
    <row r="317" spans="1:17" ht="12.75">
      <c r="A317" s="433"/>
      <c r="B317" s="359"/>
      <c r="C317" s="353"/>
      <c r="D317" s="353"/>
      <c r="E317" s="353"/>
      <c r="F317" s="353"/>
      <c r="G317" s="353"/>
      <c r="H317" s="353"/>
      <c r="I317" s="353"/>
      <c r="J317" s="353"/>
      <c r="K317" s="353"/>
      <c r="L317" s="353"/>
      <c r="M317" s="353"/>
      <c r="N317" s="353"/>
      <c r="O317" s="353"/>
      <c r="P317" s="353"/>
      <c r="Q317" s="353"/>
    </row>
    <row r="318" spans="1:17" ht="12.75">
      <c r="A318" s="433"/>
      <c r="B318" s="359"/>
      <c r="C318" s="353"/>
      <c r="D318" s="353"/>
      <c r="E318" s="353"/>
      <c r="F318" s="353"/>
      <c r="G318" s="353"/>
      <c r="H318" s="353"/>
      <c r="I318" s="353"/>
      <c r="J318" s="353"/>
      <c r="K318" s="353"/>
      <c r="L318" s="353"/>
      <c r="M318" s="353"/>
      <c r="N318" s="353"/>
      <c r="O318" s="353"/>
      <c r="P318" s="353"/>
      <c r="Q318" s="353"/>
    </row>
    <row r="319" spans="1:17" ht="12.75">
      <c r="A319" s="433"/>
      <c r="B319" s="357"/>
      <c r="C319" s="351"/>
      <c r="D319" s="351"/>
      <c r="E319" s="351"/>
      <c r="F319" s="351"/>
      <c r="G319" s="351"/>
      <c r="H319" s="351"/>
      <c r="I319" s="351"/>
      <c r="J319" s="351"/>
      <c r="K319" s="351"/>
      <c r="L319" s="351"/>
      <c r="M319" s="351"/>
      <c r="N319" s="351"/>
      <c r="O319" s="351"/>
      <c r="P319" s="351"/>
      <c r="Q319" s="351"/>
    </row>
    <row r="320" spans="1:17" ht="12.75">
      <c r="A320" s="433"/>
      <c r="B320" s="359"/>
      <c r="C320" s="353"/>
      <c r="D320" s="353"/>
      <c r="E320" s="353"/>
      <c r="F320" s="353"/>
      <c r="G320" s="353"/>
      <c r="H320" s="353"/>
      <c r="I320" s="353"/>
      <c r="J320" s="353"/>
      <c r="K320" s="353"/>
      <c r="L320" s="353"/>
      <c r="M320" s="353"/>
      <c r="N320" s="353"/>
      <c r="O320" s="353"/>
      <c r="P320" s="353"/>
      <c r="Q320" s="353"/>
    </row>
    <row r="321" spans="1:17" ht="12.75">
      <c r="A321" s="358"/>
      <c r="B321" s="359"/>
      <c r="C321" s="353"/>
      <c r="D321" s="353"/>
      <c r="E321" s="353"/>
      <c r="F321" s="353"/>
      <c r="G321" s="353"/>
      <c r="H321" s="353"/>
      <c r="I321" s="353"/>
      <c r="J321" s="353"/>
      <c r="K321" s="353"/>
      <c r="L321" s="353"/>
      <c r="M321" s="353"/>
      <c r="N321" s="353"/>
      <c r="O321" s="353"/>
      <c r="P321" s="353"/>
      <c r="Q321" s="353"/>
    </row>
    <row r="322" spans="1:17" ht="12.75">
      <c r="A322" s="356"/>
      <c r="B322" s="356"/>
      <c r="C322" s="350"/>
      <c r="D322" s="350"/>
      <c r="E322" s="350"/>
      <c r="F322" s="350"/>
      <c r="G322" s="350"/>
      <c r="H322" s="350"/>
      <c r="I322" s="350"/>
      <c r="J322" s="350"/>
      <c r="K322" s="350"/>
      <c r="L322" s="350"/>
      <c r="M322" s="350"/>
      <c r="N322" s="350"/>
      <c r="O322" s="350"/>
      <c r="P322" s="350"/>
      <c r="Q322" s="350"/>
    </row>
    <row r="323" spans="1:17" ht="12.75">
      <c r="A323" s="358"/>
      <c r="B323" s="358"/>
      <c r="C323" s="352"/>
      <c r="D323" s="352"/>
      <c r="E323" s="352"/>
      <c r="F323" s="352"/>
      <c r="G323" s="352"/>
      <c r="H323" s="352"/>
      <c r="I323" s="352"/>
      <c r="J323" s="352"/>
      <c r="K323" s="352"/>
      <c r="L323" s="352"/>
      <c r="M323" s="352"/>
      <c r="N323" s="352"/>
      <c r="O323" s="352"/>
      <c r="P323" s="352"/>
      <c r="Q323" s="352"/>
    </row>
    <row r="324" spans="1:17" ht="12.75">
      <c r="A324" s="356"/>
      <c r="B324" s="356"/>
      <c r="C324" s="350"/>
      <c r="D324" s="350"/>
      <c r="E324" s="350"/>
      <c r="F324" s="350"/>
      <c r="G324" s="350"/>
      <c r="H324" s="350"/>
      <c r="I324" s="350"/>
      <c r="J324" s="350"/>
      <c r="K324" s="350"/>
      <c r="L324" s="350"/>
      <c r="M324" s="350"/>
      <c r="N324" s="350"/>
      <c r="O324" s="350"/>
      <c r="P324" s="350"/>
      <c r="Q324" s="350"/>
    </row>
    <row r="325" spans="1:17" ht="12.75">
      <c r="A325" s="433"/>
      <c r="B325" s="358"/>
      <c r="C325" s="352"/>
      <c r="D325" s="352"/>
      <c r="E325" s="352"/>
      <c r="F325" s="352"/>
      <c r="G325" s="352"/>
      <c r="H325" s="352"/>
      <c r="I325" s="352"/>
      <c r="J325" s="352"/>
      <c r="K325" s="352"/>
      <c r="L325" s="352"/>
      <c r="M325" s="352"/>
      <c r="N325" s="352"/>
      <c r="O325" s="352"/>
      <c r="P325" s="352"/>
      <c r="Q325" s="352"/>
    </row>
    <row r="326" spans="1:17" ht="12.75">
      <c r="A326" s="433"/>
      <c r="B326" s="358"/>
      <c r="C326" s="352"/>
      <c r="D326" s="352"/>
      <c r="E326" s="352"/>
      <c r="F326" s="352"/>
      <c r="G326" s="352"/>
      <c r="H326" s="352"/>
      <c r="I326" s="352"/>
      <c r="J326" s="352"/>
      <c r="K326" s="352"/>
      <c r="L326" s="352"/>
      <c r="M326" s="352"/>
      <c r="N326" s="352"/>
      <c r="O326" s="352"/>
      <c r="P326" s="352"/>
      <c r="Q326" s="352"/>
    </row>
    <row r="327" spans="1:17" ht="12.75">
      <c r="A327" s="434"/>
      <c r="B327" s="434"/>
      <c r="C327" s="355"/>
      <c r="D327" s="355"/>
      <c r="E327" s="355"/>
      <c r="F327" s="355"/>
      <c r="G327" s="355"/>
      <c r="H327" s="355"/>
      <c r="I327" s="355"/>
      <c r="J327" s="355"/>
      <c r="K327" s="355"/>
      <c r="L327" s="355"/>
      <c r="M327" s="355"/>
      <c r="N327" s="355"/>
      <c r="O327" s="355"/>
      <c r="P327" s="355"/>
      <c r="Q327" s="355"/>
    </row>
    <row r="328" spans="7:17" ht="12.75"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</row>
    <row r="329" spans="3:17" ht="12.75"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</row>
    <row r="330" spans="3:17" ht="12.75"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</row>
    <row r="331" spans="3:17" ht="12.75"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</row>
    <row r="332" spans="3:17" ht="12.75"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</row>
    <row r="333" spans="3:17" ht="12.75"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</row>
    <row r="334" spans="3:17" ht="12.75"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</row>
    <row r="335" spans="3:17" ht="12.75"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</row>
    <row r="336" spans="3:17" ht="12.75"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</row>
    <row r="337" spans="3:17" ht="12.75"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</row>
    <row r="338" spans="3:17" ht="12.75"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</row>
    <row r="339" spans="3:17" ht="12.75"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</row>
    <row r="340" spans="3:17" ht="12.75"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</row>
    <row r="341" spans="3:17" ht="12.75"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</row>
    <row r="342" spans="3:17" ht="12.75"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</row>
    <row r="343" spans="3:17" ht="12.75"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</row>
    <row r="344" spans="3:17" ht="12.75"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</row>
    <row r="345" spans="3:17" ht="12.75"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</row>
    <row r="346" spans="3:17" ht="12.75"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</row>
    <row r="347" spans="3:17" ht="12.75"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</row>
    <row r="348" spans="3:17" ht="12.75"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</row>
    <row r="349" spans="3:17" ht="12.75"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</row>
    <row r="350" spans="3:17" ht="12.75"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</row>
    <row r="351" spans="3:17" ht="12.75"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</row>
    <row r="352" spans="3:17" ht="12.75"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</row>
    <row r="353" spans="3:17" ht="12.75"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</row>
    <row r="354" spans="3:17" ht="12.75"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</row>
    <row r="355" spans="3:17" ht="12.75"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</row>
    <row r="356" spans="3:17" ht="12.75"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</row>
    <row r="357" spans="3:17" ht="12.75"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</row>
    <row r="358" spans="3:17" ht="12.75"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</row>
    <row r="359" spans="3:17" ht="12.75"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</row>
    <row r="360" spans="3:17" ht="12.75"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</row>
    <row r="361" spans="3:17" ht="12.75"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</row>
    <row r="362" spans="3:17" ht="12.75"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</row>
    <row r="363" spans="3:17" ht="12.75"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</row>
    <row r="364" spans="3:17" ht="12.75"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</row>
    <row r="365" spans="3:17" ht="12.75"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</row>
    <row r="366" spans="3:17" ht="12.75"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</row>
    <row r="367" spans="3:17" ht="12.75"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</row>
    <row r="368" spans="3:17" ht="12.75"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</row>
    <row r="369" spans="3:17" ht="12.75"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</row>
    <row r="370" spans="3:17" ht="12.75"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</row>
    <row r="371" spans="3:17" ht="12.75"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</row>
    <row r="372" spans="3:17" ht="12.75"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</row>
    <row r="373" spans="3:17" ht="12.75"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</row>
    <row r="374" spans="3:17" ht="12.75"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</row>
    <row r="375" spans="3:17" ht="12.75"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</row>
    <row r="376" spans="3:17" ht="12.75"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</row>
    <row r="377" spans="3:17" ht="12.75"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</row>
    <row r="378" spans="3:17" ht="12.75"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</row>
    <row r="379" spans="3:17" ht="12.75"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</row>
    <row r="380" spans="3:17" ht="12.75"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</row>
    <row r="381" spans="3:17" ht="12.75"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</row>
    <row r="382" spans="3:17" ht="12.75"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</row>
    <row r="383" spans="3:17" ht="12.75"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</row>
    <row r="384" spans="3:17" ht="12.75"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</row>
    <row r="385" spans="3:17" ht="12.75"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</row>
    <row r="386" spans="3:17" ht="12.75"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</row>
    <row r="387" spans="3:17" ht="12.75"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</row>
    <row r="388" spans="3:17" ht="12.75"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</row>
    <row r="389" spans="3:17" ht="12.75"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</row>
    <row r="390" spans="3:17" ht="12.75"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</row>
    <row r="391" spans="3:17" ht="12.75"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</row>
    <row r="392" spans="3:17" ht="12.75"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</row>
    <row r="393" spans="3:17" ht="12.75"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</row>
    <row r="394" spans="3:17" ht="12.75"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</row>
    <row r="395" spans="3:17" ht="12.75"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</row>
    <row r="396" spans="3:17" ht="12.75"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</row>
    <row r="397" spans="3:17" ht="12.75"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</row>
    <row r="398" spans="3:17" ht="12.75"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</row>
    <row r="399" spans="3:17" ht="12.75"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</row>
    <row r="400" spans="3:17" ht="12.75"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</row>
    <row r="401" spans="3:17" ht="12.75"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</row>
    <row r="402" spans="3:17" ht="12.75"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</row>
    <row r="403" spans="3:17" ht="12.75"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</row>
    <row r="404" spans="3:17" ht="12.75"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</row>
    <row r="405" spans="3:17" ht="12.75"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</row>
    <row r="406" spans="3:17" ht="12.75"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</row>
    <row r="407" spans="3:17" ht="12.75"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</row>
    <row r="408" spans="3:17" ht="12.75"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</row>
    <row r="409" spans="3:17" ht="12.75"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</row>
    <row r="410" spans="3:17" ht="12.75"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</row>
    <row r="411" spans="3:17" ht="12.75"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</row>
    <row r="412" spans="3:17" ht="12.75"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</row>
    <row r="413" spans="3:17" ht="12.75"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</row>
    <row r="414" spans="3:17" ht="12.75"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</row>
    <row r="415" spans="3:17" ht="12.75"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</row>
    <row r="416" spans="3:17" ht="12.75"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</row>
    <row r="417" spans="3:17" ht="12.75"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</row>
    <row r="418" spans="3:17" ht="12.75"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</row>
    <row r="419" spans="3:17" ht="12.75"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</row>
    <row r="420" spans="3:17" ht="12.75"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</row>
    <row r="421" spans="3:17" ht="12.75"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</row>
    <row r="422" spans="3:17" ht="12.75"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</row>
    <row r="423" spans="3:17" ht="12.75"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</row>
    <row r="424" spans="3:17" ht="12.75"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</row>
    <row r="425" spans="3:17" ht="12.75"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</row>
    <row r="426" spans="3:17" ht="12.75"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</row>
    <row r="427" spans="3:17" ht="12.75"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</row>
    <row r="428" spans="3:17" ht="12.75"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</row>
    <row r="429" spans="3:17" ht="12.75"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</row>
    <row r="430" spans="3:17" ht="12.75"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</row>
    <row r="431" spans="3:17" ht="12.75"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</row>
    <row r="432" spans="3:17" ht="12.75"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</row>
    <row r="433" spans="3:17" ht="12.75"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</row>
    <row r="434" spans="3:17" ht="12.75"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</row>
    <row r="435" spans="3:17" ht="12.75"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</row>
    <row r="436" spans="3:17" ht="12.75"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</row>
    <row r="437" spans="3:17" ht="12.75"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</row>
    <row r="438" spans="3:17" ht="12.75"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</row>
    <row r="439" spans="3:17" ht="12.75"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</row>
    <row r="440" spans="3:17" ht="12.75"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</row>
    <row r="441" spans="3:17" ht="12.75"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</row>
    <row r="442" spans="3:17" ht="12.75"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</row>
    <row r="443" spans="3:17" ht="12.75"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</row>
    <row r="444" spans="3:17" ht="12.75"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</row>
    <row r="445" spans="3:17" ht="12.75"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</row>
    <row r="446" spans="3:17" ht="12.75"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</row>
    <row r="447" spans="3:17" ht="12.75"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</row>
    <row r="448" spans="3:17" ht="12.75"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</row>
    <row r="449" spans="3:17" ht="12.75"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</row>
    <row r="450" spans="3:17" ht="12.75"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</row>
    <row r="451" spans="3:17" ht="12.75"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</row>
    <row r="452" spans="3:17" ht="12.75"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</row>
    <row r="453" spans="3:17" ht="12.75"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</row>
    <row r="454" spans="3:17" ht="12.75"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</row>
    <row r="455" spans="3:17" ht="12.75"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</row>
    <row r="456" spans="3:17" ht="12.75"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</row>
    <row r="457" spans="3:17" ht="12.75"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</row>
    <row r="458" spans="3:17" ht="12.75"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</row>
    <row r="459" spans="3:17" ht="12.75"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</row>
    <row r="460" spans="3:17" ht="12.75"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</row>
    <row r="461" spans="3:17" ht="12.75"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</row>
    <row r="462" spans="3:17" ht="12.75"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</row>
    <row r="463" spans="3:17" ht="12.75"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</row>
    <row r="464" spans="3:17" ht="12.75"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</row>
    <row r="465" spans="3:17" ht="12.75"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</row>
    <row r="466" spans="3:17" ht="12.75"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</row>
    <row r="467" spans="3:17" ht="12.75"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</row>
    <row r="468" spans="3:17" ht="12.75"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</row>
    <row r="469" spans="3:17" ht="12.75"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</row>
    <row r="470" spans="3:17" ht="12.75"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</row>
    <row r="471" spans="3:17" ht="12.75"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</row>
    <row r="472" spans="3:17" ht="12.75"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</row>
    <row r="473" spans="3:17" ht="12.75"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</row>
    <row r="474" spans="3:17" ht="12.75"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</row>
    <row r="475" spans="3:17" ht="12.75"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</row>
    <row r="476" spans="3:17" ht="12.75"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</row>
    <row r="477" spans="3:17" ht="12.75"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</row>
    <row r="478" spans="3:17" ht="12.75"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</row>
    <row r="479" spans="3:17" ht="12.75"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</row>
    <row r="480" spans="3:17" ht="12.75"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</row>
    <row r="481" spans="3:17" ht="12.75"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</row>
    <row r="482" spans="3:17" ht="12.75"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</row>
    <row r="483" spans="3:17" ht="12.75"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</row>
    <row r="484" spans="3:17" ht="12.75"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</row>
    <row r="485" spans="3:17" ht="12.75"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</row>
    <row r="486" spans="3:17" ht="12.75"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</row>
    <row r="487" spans="3:17" ht="12.75"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</row>
    <row r="488" ht="12.75">
      <c r="C488" s="14"/>
    </row>
    <row r="489" ht="12.75">
      <c r="C489" s="14"/>
    </row>
    <row r="490" ht="12.75">
      <c r="C490" s="14"/>
    </row>
    <row r="491" ht="12.75">
      <c r="C491" s="14"/>
    </row>
    <row r="492" ht="12.75">
      <c r="C492" s="14"/>
    </row>
    <row r="493" ht="12.75">
      <c r="C493" s="14"/>
    </row>
    <row r="494" ht="12.75">
      <c r="C494" s="14"/>
    </row>
    <row r="495" ht="12.75">
      <c r="C495" s="14"/>
    </row>
    <row r="496" ht="12.75">
      <c r="C496" s="14"/>
    </row>
    <row r="497" ht="12.75">
      <c r="C497" s="14"/>
    </row>
    <row r="498" ht="12.75">
      <c r="C498" s="14"/>
    </row>
    <row r="499" ht="12.75">
      <c r="C499" s="14"/>
    </row>
  </sheetData>
  <sheetProtection/>
  <mergeCells count="58">
    <mergeCell ref="A132:A137"/>
    <mergeCell ref="A107:A116"/>
    <mergeCell ref="A126:A129"/>
    <mergeCell ref="A163:A165"/>
    <mergeCell ref="A146:A158"/>
    <mergeCell ref="K6:K7"/>
    <mergeCell ref="A118:A123"/>
    <mergeCell ref="C4:C7"/>
    <mergeCell ref="D4:Q4"/>
    <mergeCell ref="D5:D7"/>
    <mergeCell ref="L6:L7"/>
    <mergeCell ref="A139:A144"/>
    <mergeCell ref="H6:H7"/>
    <mergeCell ref="E6:E7"/>
    <mergeCell ref="A166:B166"/>
    <mergeCell ref="A81:A82"/>
    <mergeCell ref="A84:A88"/>
    <mergeCell ref="A90:A101"/>
    <mergeCell ref="A104:A105"/>
    <mergeCell ref="F6:G6"/>
    <mergeCell ref="Q6:Q7"/>
    <mergeCell ref="A34:A42"/>
    <mergeCell ref="A48:A51"/>
    <mergeCell ref="A57:A77"/>
    <mergeCell ref="M5:M7"/>
    <mergeCell ref="A9:A17"/>
    <mergeCell ref="A23:A26"/>
    <mergeCell ref="A28:A30"/>
    <mergeCell ref="N6:N7"/>
    <mergeCell ref="P6:P7"/>
    <mergeCell ref="E5:L5"/>
    <mergeCell ref="M1:Q1"/>
    <mergeCell ref="A2:Q2"/>
    <mergeCell ref="A3:O3"/>
    <mergeCell ref="P3:Q3"/>
    <mergeCell ref="A4:A7"/>
    <mergeCell ref="B4:B7"/>
    <mergeCell ref="I6:I7"/>
    <mergeCell ref="J6:J7"/>
    <mergeCell ref="N5:Q5"/>
    <mergeCell ref="A171:A179"/>
    <mergeCell ref="A185:A188"/>
    <mergeCell ref="A190:A192"/>
    <mergeCell ref="A196:A204"/>
    <mergeCell ref="A210:A213"/>
    <mergeCell ref="A219:A239"/>
    <mergeCell ref="A243:A244"/>
    <mergeCell ref="A246:A250"/>
    <mergeCell ref="A252:A263"/>
    <mergeCell ref="A266:A267"/>
    <mergeCell ref="A269:A278"/>
    <mergeCell ref="A280:A285"/>
    <mergeCell ref="A288:A291"/>
    <mergeCell ref="A294:A298"/>
    <mergeCell ref="A301:A306"/>
    <mergeCell ref="A308:A320"/>
    <mergeCell ref="A325:A326"/>
    <mergeCell ref="A327:B327"/>
  </mergeCells>
  <printOptions horizontalCentered="1"/>
  <pageMargins left="0.2755905511811024" right="0.2362204724409449" top="0.7874015748031497" bottom="0.4330708661417323" header="0.5118110236220472" footer="0.4330708661417323"/>
  <pageSetup horizontalDpi="600" verticalDpi="600" orientation="landscape" paperSize="9" scale="75" r:id="rId1"/>
  <rowBreaks count="1" manualBreakCount="1">
    <brk id="46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G63"/>
  <sheetViews>
    <sheetView view="pageBreakPreview" zoomScaleSheetLayoutView="100" zoomScalePageLayoutView="0" workbookViewId="0" topLeftCell="A1">
      <selection activeCell="C1" sqref="C1:E1"/>
    </sheetView>
  </sheetViews>
  <sheetFormatPr defaultColWidth="9.140625" defaultRowHeight="15"/>
  <cols>
    <col min="1" max="1" width="3.7109375" style="15" customWidth="1"/>
    <col min="2" max="2" width="53.140625" style="15" customWidth="1"/>
    <col min="3" max="3" width="6.57421875" style="15" customWidth="1"/>
    <col min="4" max="4" width="12.00390625" style="15" customWidth="1"/>
    <col min="5" max="5" width="20.140625" style="15" customWidth="1"/>
    <col min="6" max="16384" width="9.140625" style="15" customWidth="1"/>
  </cols>
  <sheetData>
    <row r="1" spans="1:5" ht="67.5" customHeight="1">
      <c r="A1" s="463"/>
      <c r="B1" s="463"/>
      <c r="C1" s="464" t="s">
        <v>481</v>
      </c>
      <c r="D1" s="465"/>
      <c r="E1" s="465"/>
    </row>
    <row r="2" spans="1:5" ht="68.25" customHeight="1">
      <c r="A2" s="466" t="s">
        <v>137</v>
      </c>
      <c r="B2" s="466"/>
      <c r="C2" s="466"/>
      <c r="D2" s="466"/>
      <c r="E2" s="466"/>
    </row>
    <row r="3" spans="1:5" ht="12.75">
      <c r="A3" s="16"/>
      <c r="B3" s="16"/>
      <c r="C3" s="16"/>
      <c r="D3" s="16"/>
      <c r="E3" s="16"/>
    </row>
    <row r="4" spans="1:5" ht="22.5" customHeight="1">
      <c r="A4" s="467" t="s">
        <v>138</v>
      </c>
      <c r="B4" s="467"/>
      <c r="C4" s="467"/>
      <c r="D4" s="467"/>
      <c r="E4" s="467"/>
    </row>
    <row r="5" spans="1:5" s="17" customFormat="1" ht="18.75" customHeight="1">
      <c r="A5" s="320" t="s">
        <v>139</v>
      </c>
      <c r="B5" s="320" t="s">
        <v>140</v>
      </c>
      <c r="C5" s="320" t="s">
        <v>6</v>
      </c>
      <c r="D5" s="320" t="s">
        <v>39</v>
      </c>
      <c r="E5" s="321" t="s">
        <v>141</v>
      </c>
    </row>
    <row r="6" spans="1:5" ht="15.75" customHeight="1">
      <c r="A6" s="18">
        <v>1</v>
      </c>
      <c r="B6" s="19" t="s">
        <v>142</v>
      </c>
      <c r="C6" s="468">
        <v>921</v>
      </c>
      <c r="D6" s="469">
        <v>92118</v>
      </c>
      <c r="E6" s="20">
        <v>3040000</v>
      </c>
    </row>
    <row r="7" spans="1:5" ht="15.75" customHeight="1">
      <c r="A7" s="18">
        <v>2</v>
      </c>
      <c r="B7" s="19" t="s">
        <v>143</v>
      </c>
      <c r="C7" s="468"/>
      <c r="D7" s="469"/>
      <c r="E7" s="20">
        <v>2621124</v>
      </c>
    </row>
    <row r="8" spans="1:5" ht="15.75" customHeight="1">
      <c r="A8" s="18">
        <v>3</v>
      </c>
      <c r="B8" s="19" t="s">
        <v>144</v>
      </c>
      <c r="C8" s="468"/>
      <c r="D8" s="469"/>
      <c r="E8" s="21">
        <v>2335500</v>
      </c>
    </row>
    <row r="9" spans="1:5" ht="15.75" customHeight="1">
      <c r="A9" s="18">
        <v>4</v>
      </c>
      <c r="B9" s="19" t="s">
        <v>145</v>
      </c>
      <c r="C9" s="468"/>
      <c r="D9" s="469"/>
      <c r="E9" s="21">
        <v>1996000</v>
      </c>
    </row>
    <row r="10" spans="1:5" ht="15.75" customHeight="1">
      <c r="A10" s="18">
        <v>5</v>
      </c>
      <c r="B10" s="19" t="s">
        <v>146</v>
      </c>
      <c r="C10" s="468"/>
      <c r="D10" s="469"/>
      <c r="E10" s="21">
        <f>3316500+200000</f>
        <v>3516500</v>
      </c>
    </row>
    <row r="11" spans="1:5" ht="15.75" customHeight="1">
      <c r="A11" s="18">
        <v>6</v>
      </c>
      <c r="B11" s="19" t="s">
        <v>147</v>
      </c>
      <c r="C11" s="468"/>
      <c r="D11" s="469"/>
      <c r="E11" s="21">
        <v>3037000</v>
      </c>
    </row>
    <row r="12" spans="1:5" ht="15.75" customHeight="1">
      <c r="A12" s="18">
        <v>7</v>
      </c>
      <c r="B12" s="19" t="s">
        <v>148</v>
      </c>
      <c r="C12" s="468"/>
      <c r="D12" s="469"/>
      <c r="E12" s="22">
        <v>440000</v>
      </c>
    </row>
    <row r="13" spans="1:5" ht="15.75" customHeight="1">
      <c r="A13" s="18"/>
      <c r="B13" s="23" t="s">
        <v>149</v>
      </c>
      <c r="C13" s="468"/>
      <c r="D13" s="23">
        <v>92118</v>
      </c>
      <c r="E13" s="24">
        <f>SUM(E6:E12)</f>
        <v>16986124</v>
      </c>
    </row>
    <row r="14" spans="1:5" ht="15.75" customHeight="1">
      <c r="A14" s="18">
        <v>8</v>
      </c>
      <c r="B14" s="19" t="s">
        <v>150</v>
      </c>
      <c r="C14" s="468"/>
      <c r="D14" s="469">
        <v>92109</v>
      </c>
      <c r="E14" s="22">
        <v>2691000</v>
      </c>
    </row>
    <row r="15" spans="1:5" ht="15.75" customHeight="1">
      <c r="A15" s="18">
        <v>9</v>
      </c>
      <c r="B15" s="19" t="s">
        <v>151</v>
      </c>
      <c r="C15" s="468"/>
      <c r="D15" s="469"/>
      <c r="E15" s="22">
        <v>1742000</v>
      </c>
    </row>
    <row r="16" spans="1:5" ht="15.75" customHeight="1">
      <c r="A16" s="18"/>
      <c r="B16" s="23" t="s">
        <v>152</v>
      </c>
      <c r="C16" s="468"/>
      <c r="D16" s="23">
        <v>92109</v>
      </c>
      <c r="E16" s="24">
        <f>SUM(E14:E15)</f>
        <v>4433000</v>
      </c>
    </row>
    <row r="17" spans="1:5" ht="15.75" customHeight="1">
      <c r="A17" s="18">
        <v>10</v>
      </c>
      <c r="B17" s="19" t="s">
        <v>153</v>
      </c>
      <c r="C17" s="468"/>
      <c r="D17" s="18">
        <v>92106</v>
      </c>
      <c r="E17" s="22">
        <f>3750000+193227</f>
        <v>3943227</v>
      </c>
    </row>
    <row r="18" spans="1:5" ht="15.75" customHeight="1">
      <c r="A18" s="18">
        <v>11</v>
      </c>
      <c r="B18" s="25" t="s">
        <v>332</v>
      </c>
      <c r="C18" s="468"/>
      <c r="D18" s="18">
        <v>92108</v>
      </c>
      <c r="E18" s="22">
        <v>5980000</v>
      </c>
    </row>
    <row r="19" spans="1:5" ht="15.75" customHeight="1">
      <c r="A19" s="18">
        <v>12</v>
      </c>
      <c r="B19" s="19" t="s">
        <v>154</v>
      </c>
      <c r="C19" s="468"/>
      <c r="D19" s="18">
        <v>92110</v>
      </c>
      <c r="E19" s="22">
        <v>386000</v>
      </c>
    </row>
    <row r="20" spans="1:5" ht="15.75" customHeight="1">
      <c r="A20" s="18">
        <v>13</v>
      </c>
      <c r="B20" s="19" t="s">
        <v>155</v>
      </c>
      <c r="C20" s="468"/>
      <c r="D20" s="18">
        <v>92114</v>
      </c>
      <c r="E20" s="22">
        <v>1340000</v>
      </c>
    </row>
    <row r="21" spans="1:5" ht="31.5" customHeight="1">
      <c r="A21" s="18">
        <v>14</v>
      </c>
      <c r="B21" s="25" t="s">
        <v>156</v>
      </c>
      <c r="C21" s="468"/>
      <c r="D21" s="18">
        <v>92116</v>
      </c>
      <c r="E21" s="26">
        <v>6709475</v>
      </c>
    </row>
    <row r="22" spans="1:5" s="27" customFormat="1" ht="15">
      <c r="A22" s="473" t="s">
        <v>157</v>
      </c>
      <c r="B22" s="474"/>
      <c r="C22" s="474"/>
      <c r="D22" s="475"/>
      <c r="E22" s="45">
        <f>SUM(E13,E16:E21)</f>
        <v>39777826</v>
      </c>
    </row>
    <row r="23" spans="1:5" s="27" customFormat="1" ht="15.75" customHeight="1">
      <c r="A23" s="28">
        <v>15</v>
      </c>
      <c r="B23" s="340" t="s">
        <v>158</v>
      </c>
      <c r="C23" s="456">
        <v>803</v>
      </c>
      <c r="D23" s="456">
        <v>80395</v>
      </c>
      <c r="E23" s="29">
        <v>450000</v>
      </c>
    </row>
    <row r="24" spans="1:5" s="27" customFormat="1" ht="15.75" customHeight="1">
      <c r="A24" s="28">
        <v>16</v>
      </c>
      <c r="B24" s="340" t="s">
        <v>159</v>
      </c>
      <c r="C24" s="456"/>
      <c r="D24" s="456"/>
      <c r="E24" s="29">
        <v>450000</v>
      </c>
    </row>
    <row r="25" spans="1:5" s="27" customFormat="1" ht="31.5" customHeight="1">
      <c r="A25" s="28">
        <v>17</v>
      </c>
      <c r="B25" s="341" t="s">
        <v>160</v>
      </c>
      <c r="C25" s="456"/>
      <c r="D25" s="456"/>
      <c r="E25" s="29">
        <v>150000</v>
      </c>
    </row>
    <row r="26" spans="1:5" s="27" customFormat="1" ht="15.75" customHeight="1">
      <c r="A26" s="28">
        <v>18</v>
      </c>
      <c r="B26" s="340" t="s">
        <v>161</v>
      </c>
      <c r="C26" s="456"/>
      <c r="D26" s="456"/>
      <c r="E26" s="29">
        <v>150000</v>
      </c>
    </row>
    <row r="27" spans="1:5" s="27" customFormat="1" ht="15.75" customHeight="1">
      <c r="A27" s="28">
        <v>19</v>
      </c>
      <c r="B27" s="340" t="s">
        <v>162</v>
      </c>
      <c r="C27" s="456"/>
      <c r="D27" s="456"/>
      <c r="E27" s="29">
        <v>150000</v>
      </c>
    </row>
    <row r="28" spans="1:5" s="27" customFormat="1" ht="15.75" customHeight="1">
      <c r="A28" s="28">
        <v>20</v>
      </c>
      <c r="B28" s="340" t="s">
        <v>163</v>
      </c>
      <c r="C28" s="456"/>
      <c r="D28" s="456"/>
      <c r="E28" s="29">
        <v>150000</v>
      </c>
    </row>
    <row r="29" spans="1:5" s="27" customFormat="1" ht="31.5" customHeight="1">
      <c r="A29" s="28">
        <v>21</v>
      </c>
      <c r="B29" s="341" t="s">
        <v>323</v>
      </c>
      <c r="C29" s="456"/>
      <c r="D29" s="456"/>
      <c r="E29" s="29">
        <v>100000</v>
      </c>
    </row>
    <row r="30" spans="1:5" s="27" customFormat="1" ht="31.5" customHeight="1">
      <c r="A30" s="28">
        <v>22</v>
      </c>
      <c r="B30" s="341" t="s">
        <v>454</v>
      </c>
      <c r="C30" s="456"/>
      <c r="D30" s="456"/>
      <c r="E30" s="29">
        <v>100000</v>
      </c>
    </row>
    <row r="31" spans="1:5" s="27" customFormat="1" ht="31.5" customHeight="1">
      <c r="A31" s="28">
        <v>23</v>
      </c>
      <c r="B31" s="341" t="s">
        <v>164</v>
      </c>
      <c r="C31" s="456"/>
      <c r="D31" s="456"/>
      <c r="E31" s="29">
        <v>150000</v>
      </c>
    </row>
    <row r="32" spans="1:5" s="27" customFormat="1" ht="31.5" customHeight="1">
      <c r="A32" s="28">
        <v>24</v>
      </c>
      <c r="B32" s="339" t="s">
        <v>476</v>
      </c>
      <c r="C32" s="456"/>
      <c r="D32" s="456"/>
      <c r="E32" s="29">
        <v>150000</v>
      </c>
    </row>
    <row r="33" spans="1:5" s="27" customFormat="1" ht="15.75" customHeight="1">
      <c r="A33" s="473" t="s">
        <v>165</v>
      </c>
      <c r="B33" s="474"/>
      <c r="C33" s="474"/>
      <c r="D33" s="475"/>
      <c r="E33" s="45">
        <f>SUM(E23:E32)</f>
        <v>2000000</v>
      </c>
    </row>
    <row r="34" spans="1:5" s="27" customFormat="1" ht="15.75" customHeight="1">
      <c r="A34" s="30">
        <v>25</v>
      </c>
      <c r="B34" s="31" t="s">
        <v>444</v>
      </c>
      <c r="C34" s="470">
        <v>851</v>
      </c>
      <c r="D34" s="476">
        <v>85111</v>
      </c>
      <c r="E34" s="22">
        <v>20000</v>
      </c>
    </row>
    <row r="35" spans="1:5" s="27" customFormat="1" ht="15.75" customHeight="1">
      <c r="A35" s="30">
        <v>26</v>
      </c>
      <c r="B35" s="32" t="s">
        <v>445</v>
      </c>
      <c r="C35" s="471"/>
      <c r="D35" s="476"/>
      <c r="E35" s="22">
        <v>30000</v>
      </c>
    </row>
    <row r="36" spans="1:5" s="27" customFormat="1" ht="15.75" customHeight="1">
      <c r="A36" s="30">
        <v>27</v>
      </c>
      <c r="B36" s="31" t="s">
        <v>166</v>
      </c>
      <c r="C36" s="471"/>
      <c r="D36" s="476"/>
      <c r="E36" s="22">
        <v>30000</v>
      </c>
    </row>
    <row r="37" spans="1:5" s="27" customFormat="1" ht="15.75" customHeight="1">
      <c r="A37" s="316">
        <v>28</v>
      </c>
      <c r="B37" s="327" t="s">
        <v>167</v>
      </c>
      <c r="C37" s="471"/>
      <c r="D37" s="477"/>
      <c r="E37" s="328">
        <v>30000</v>
      </c>
    </row>
    <row r="38" spans="1:5" s="27" customFormat="1" ht="15" customHeight="1">
      <c r="A38" s="478" t="s">
        <v>168</v>
      </c>
      <c r="B38" s="479"/>
      <c r="C38" s="471"/>
      <c r="D38" s="323">
        <v>85111</v>
      </c>
      <c r="E38" s="337">
        <f>SUM(E34:E37)</f>
        <v>110000</v>
      </c>
    </row>
    <row r="39" spans="1:5" s="27" customFormat="1" ht="31.5" customHeight="1">
      <c r="A39" s="41">
        <v>29</v>
      </c>
      <c r="B39" s="329" t="s">
        <v>462</v>
      </c>
      <c r="C39" s="471"/>
      <c r="D39" s="34">
        <v>85120</v>
      </c>
      <c r="E39" s="330">
        <v>30000</v>
      </c>
    </row>
    <row r="40" spans="1:5" s="27" customFormat="1" ht="15.75" customHeight="1">
      <c r="A40" s="18">
        <v>30</v>
      </c>
      <c r="B40" s="32" t="s">
        <v>169</v>
      </c>
      <c r="C40" s="471"/>
      <c r="D40" s="33">
        <v>85121</v>
      </c>
      <c r="E40" s="22">
        <v>30000</v>
      </c>
    </row>
    <row r="41" spans="1:5" s="27" customFormat="1" ht="15.75" customHeight="1">
      <c r="A41" s="18">
        <v>31</v>
      </c>
      <c r="B41" s="314" t="s">
        <v>446</v>
      </c>
      <c r="C41" s="472"/>
      <c r="D41" s="33">
        <v>85148</v>
      </c>
      <c r="E41" s="22">
        <v>1210000</v>
      </c>
    </row>
    <row r="42" spans="1:5" ht="15.75" customHeight="1">
      <c r="A42" s="473" t="s">
        <v>170</v>
      </c>
      <c r="B42" s="474"/>
      <c r="C42" s="474"/>
      <c r="D42" s="475"/>
      <c r="E42" s="45">
        <f>SUM(E38:E41)</f>
        <v>1380000</v>
      </c>
    </row>
    <row r="43" spans="1:5" ht="15.75" customHeight="1">
      <c r="A43" s="30">
        <v>32</v>
      </c>
      <c r="B43" s="32" t="s">
        <v>171</v>
      </c>
      <c r="C43" s="34">
        <v>853</v>
      </c>
      <c r="D43" s="34">
        <v>85311</v>
      </c>
      <c r="E43" s="22">
        <v>65778</v>
      </c>
    </row>
    <row r="44" spans="1:5" ht="15.75" customHeight="1">
      <c r="A44" s="473" t="s">
        <v>172</v>
      </c>
      <c r="B44" s="474"/>
      <c r="C44" s="474"/>
      <c r="D44" s="475"/>
      <c r="E44" s="45">
        <f>SUM(E43:E43)</f>
        <v>65778</v>
      </c>
    </row>
    <row r="45" spans="1:5" ht="21.75" customHeight="1">
      <c r="A45" s="480" t="s">
        <v>173</v>
      </c>
      <c r="B45" s="481"/>
      <c r="C45" s="481"/>
      <c r="D45" s="482"/>
      <c r="E45" s="324">
        <f>SUM(E22,E33,E42,E44)</f>
        <v>43223604</v>
      </c>
    </row>
    <row r="46" spans="1:5" ht="15">
      <c r="A46" s="47"/>
      <c r="B46" s="47"/>
      <c r="C46" s="47"/>
      <c r="D46" s="47"/>
      <c r="E46" s="47"/>
    </row>
    <row r="47" spans="1:5" ht="14.25">
      <c r="A47" s="483" t="s">
        <v>174</v>
      </c>
      <c r="B47" s="483"/>
      <c r="C47" s="483"/>
      <c r="D47" s="483"/>
      <c r="E47" s="483"/>
    </row>
    <row r="48" spans="1:5" ht="15">
      <c r="A48" s="325"/>
      <c r="B48" s="325"/>
      <c r="C48" s="325"/>
      <c r="D48" s="325"/>
      <c r="E48" s="325"/>
    </row>
    <row r="49" spans="1:5" ht="15">
      <c r="A49" s="320" t="s">
        <v>139</v>
      </c>
      <c r="B49" s="320" t="s">
        <v>140</v>
      </c>
      <c r="C49" s="320" t="s">
        <v>6</v>
      </c>
      <c r="D49" s="320" t="s">
        <v>39</v>
      </c>
      <c r="E49" s="321" t="s">
        <v>141</v>
      </c>
    </row>
    <row r="50" spans="1:5" ht="15.75" customHeight="1">
      <c r="A50" s="30">
        <v>1</v>
      </c>
      <c r="B50" s="32" t="s">
        <v>175</v>
      </c>
      <c r="C50" s="484">
        <v>853</v>
      </c>
      <c r="D50" s="484">
        <v>85311</v>
      </c>
      <c r="E50" s="22">
        <v>82222</v>
      </c>
    </row>
    <row r="51" spans="1:5" ht="15.75" customHeight="1">
      <c r="A51" s="30">
        <v>2</v>
      </c>
      <c r="B51" s="32" t="s">
        <v>176</v>
      </c>
      <c r="C51" s="485"/>
      <c r="D51" s="485"/>
      <c r="E51" s="22">
        <v>74000</v>
      </c>
    </row>
    <row r="52" spans="1:5" ht="15.75" customHeight="1">
      <c r="A52" s="30">
        <v>3</v>
      </c>
      <c r="B52" s="32" t="s">
        <v>177</v>
      </c>
      <c r="C52" s="485"/>
      <c r="D52" s="485"/>
      <c r="E52" s="22">
        <v>61670</v>
      </c>
    </row>
    <row r="53" spans="1:5" ht="15.75" customHeight="1">
      <c r="A53" s="30">
        <v>4</v>
      </c>
      <c r="B53" s="32" t="s">
        <v>178</v>
      </c>
      <c r="C53" s="485"/>
      <c r="D53" s="485"/>
      <c r="E53" s="22">
        <v>82222</v>
      </c>
    </row>
    <row r="54" spans="1:7" ht="15.75" customHeight="1">
      <c r="A54" s="30">
        <v>5</v>
      </c>
      <c r="B54" s="32" t="s">
        <v>179</v>
      </c>
      <c r="C54" s="485"/>
      <c r="D54" s="485"/>
      <c r="E54" s="22">
        <v>65778</v>
      </c>
      <c r="G54" s="40"/>
    </row>
    <row r="55" spans="1:5" ht="15.75" customHeight="1">
      <c r="A55" s="30">
        <v>6</v>
      </c>
      <c r="B55" s="32" t="s">
        <v>180</v>
      </c>
      <c r="C55" s="486"/>
      <c r="D55" s="486"/>
      <c r="E55" s="22">
        <v>45230</v>
      </c>
    </row>
    <row r="56" spans="1:7" ht="27" customHeight="1">
      <c r="A56" s="480" t="s">
        <v>173</v>
      </c>
      <c r="B56" s="481"/>
      <c r="C56" s="481"/>
      <c r="D56" s="482"/>
      <c r="E56" s="326">
        <f>SUM(E50:E55)</f>
        <v>411122</v>
      </c>
      <c r="F56" s="40"/>
      <c r="G56" s="40"/>
    </row>
    <row r="60" ht="12.75">
      <c r="E60" s="40"/>
    </row>
    <row r="61" ht="12.75">
      <c r="E61" s="40"/>
    </row>
    <row r="63" ht="12.75">
      <c r="E63" s="40"/>
    </row>
  </sheetData>
  <sheetProtection/>
  <mergeCells count="21">
    <mergeCell ref="A56:D56"/>
    <mergeCell ref="A42:D42"/>
    <mergeCell ref="A44:D44"/>
    <mergeCell ref="A45:D45"/>
    <mergeCell ref="A47:E47"/>
    <mergeCell ref="C50:C55"/>
    <mergeCell ref="D50:D55"/>
    <mergeCell ref="C34:C41"/>
    <mergeCell ref="A22:D22"/>
    <mergeCell ref="A33:D33"/>
    <mergeCell ref="D34:D37"/>
    <mergeCell ref="A38:B38"/>
    <mergeCell ref="C23:C32"/>
    <mergeCell ref="D23:D32"/>
    <mergeCell ref="A1:B1"/>
    <mergeCell ref="C1:E1"/>
    <mergeCell ref="A2:E2"/>
    <mergeCell ref="A4:E4"/>
    <mergeCell ref="C6:C21"/>
    <mergeCell ref="D6:D12"/>
    <mergeCell ref="D14:D15"/>
  </mergeCells>
  <printOptions horizontalCentered="1"/>
  <pageMargins left="0.7874015748031497" right="0.31496062992125984" top="0.4724409448818898" bottom="0.6692913385826772" header="0.4330708661417323" footer="0.5118110236220472"/>
  <pageSetup horizontalDpi="600" verticalDpi="600" orientation="portrait" paperSize="9" scale="95" r:id="rId1"/>
  <rowBreaks count="1" manualBreakCount="1">
    <brk id="33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AA45"/>
  <sheetViews>
    <sheetView view="pageBreakPreview" zoomScaleSheetLayoutView="100" zoomScalePageLayoutView="0" workbookViewId="0" topLeftCell="A1">
      <selection activeCell="D1" sqref="D1:F1"/>
    </sheetView>
  </sheetViews>
  <sheetFormatPr defaultColWidth="9.140625" defaultRowHeight="15"/>
  <cols>
    <col min="1" max="1" width="3.7109375" style="15" customWidth="1"/>
    <col min="2" max="2" width="45.57421875" style="15" customWidth="1"/>
    <col min="3" max="3" width="6.140625" style="15" customWidth="1"/>
    <col min="4" max="4" width="10.00390625" style="15" customWidth="1"/>
    <col min="5" max="5" width="12.57421875" style="15" customWidth="1"/>
    <col min="6" max="6" width="93.140625" style="15" customWidth="1"/>
    <col min="7" max="7" width="13.28125" style="15" customWidth="1"/>
    <col min="8" max="8" width="9.140625" style="15" customWidth="1"/>
    <col min="9" max="9" width="12.00390625" style="15" customWidth="1"/>
    <col min="10" max="16384" width="9.140625" style="15" customWidth="1"/>
  </cols>
  <sheetData>
    <row r="1" spans="1:6" ht="56.25" customHeight="1">
      <c r="A1" s="463"/>
      <c r="B1" s="463"/>
      <c r="C1" s="487"/>
      <c r="D1" s="488" t="s">
        <v>482</v>
      </c>
      <c r="E1" s="488"/>
      <c r="F1" s="488"/>
    </row>
    <row r="2" spans="1:6" ht="51" customHeight="1">
      <c r="A2" s="466" t="s">
        <v>181</v>
      </c>
      <c r="B2" s="466"/>
      <c r="C2" s="466"/>
      <c r="D2" s="466"/>
      <c r="E2" s="466"/>
      <c r="F2" s="466"/>
    </row>
    <row r="3" spans="1:5" ht="17.25" customHeight="1">
      <c r="A3" s="16"/>
      <c r="B3" s="16"/>
      <c r="C3" s="16"/>
      <c r="D3" s="16"/>
      <c r="E3" s="16"/>
    </row>
    <row r="4" spans="1:27" s="17" customFormat="1" ht="12.75">
      <c r="A4" s="489" t="s">
        <v>139</v>
      </c>
      <c r="B4" s="489" t="s">
        <v>140</v>
      </c>
      <c r="C4" s="489" t="s">
        <v>6</v>
      </c>
      <c r="D4" s="489" t="s">
        <v>39</v>
      </c>
      <c r="E4" s="490" t="s">
        <v>182</v>
      </c>
      <c r="F4" s="490" t="s">
        <v>183</v>
      </c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1:27" s="27" customFormat="1" ht="21.75" customHeight="1">
      <c r="A5" s="489"/>
      <c r="B5" s="489"/>
      <c r="C5" s="489"/>
      <c r="D5" s="489"/>
      <c r="E5" s="491"/>
      <c r="F5" s="491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</row>
    <row r="6" spans="1:6" s="36" customFormat="1" ht="76.5">
      <c r="A6" s="30">
        <v>1</v>
      </c>
      <c r="B6" s="31" t="s">
        <v>447</v>
      </c>
      <c r="C6" s="492">
        <v>851</v>
      </c>
      <c r="D6" s="494">
        <v>85111</v>
      </c>
      <c r="E6" s="182">
        <v>24581432</v>
      </c>
      <c r="F6" s="184" t="s">
        <v>457</v>
      </c>
    </row>
    <row r="7" spans="1:6" ht="25.5">
      <c r="A7" s="18">
        <v>2</v>
      </c>
      <c r="B7" s="25" t="s">
        <v>445</v>
      </c>
      <c r="C7" s="493"/>
      <c r="D7" s="495"/>
      <c r="E7" s="182">
        <f>1188929+300000</f>
        <v>1488929</v>
      </c>
      <c r="F7" s="183" t="s">
        <v>466</v>
      </c>
    </row>
    <row r="8" spans="1:7" ht="76.5">
      <c r="A8" s="18">
        <v>3</v>
      </c>
      <c r="B8" s="25" t="s">
        <v>184</v>
      </c>
      <c r="C8" s="493"/>
      <c r="D8" s="495"/>
      <c r="E8" s="182">
        <v>2398679</v>
      </c>
      <c r="F8" s="184" t="s">
        <v>448</v>
      </c>
      <c r="G8" s="40"/>
    </row>
    <row r="9" spans="1:6" ht="51">
      <c r="A9" s="30">
        <v>4</v>
      </c>
      <c r="B9" s="25" t="s">
        <v>185</v>
      </c>
      <c r="C9" s="493"/>
      <c r="D9" s="495"/>
      <c r="E9" s="38">
        <v>23101581</v>
      </c>
      <c r="F9" s="39" t="s">
        <v>333</v>
      </c>
    </row>
    <row r="10" spans="1:6" ht="38.25">
      <c r="A10" s="18">
        <v>5</v>
      </c>
      <c r="B10" s="25" t="s">
        <v>186</v>
      </c>
      <c r="C10" s="493"/>
      <c r="D10" s="496"/>
      <c r="E10" s="38">
        <v>1475290</v>
      </c>
      <c r="F10" s="39" t="s">
        <v>334</v>
      </c>
    </row>
    <row r="11" spans="1:7" ht="38.25">
      <c r="A11" s="30">
        <v>6</v>
      </c>
      <c r="B11" s="25" t="s">
        <v>187</v>
      </c>
      <c r="C11" s="493"/>
      <c r="D11" s="492">
        <v>85120</v>
      </c>
      <c r="E11" s="38">
        <v>3300000</v>
      </c>
      <c r="F11" s="184" t="s">
        <v>449</v>
      </c>
      <c r="G11" s="40"/>
    </row>
    <row r="12" spans="1:7" ht="25.5">
      <c r="A12" s="18">
        <v>7</v>
      </c>
      <c r="B12" s="25" t="s">
        <v>188</v>
      </c>
      <c r="C12" s="493"/>
      <c r="D12" s="497"/>
      <c r="E12" s="38">
        <v>1900000</v>
      </c>
      <c r="F12" s="185" t="s">
        <v>450</v>
      </c>
      <c r="G12" s="40"/>
    </row>
    <row r="13" spans="1:7" ht="25.5">
      <c r="A13" s="41">
        <v>8</v>
      </c>
      <c r="B13" s="42" t="s">
        <v>189</v>
      </c>
      <c r="C13" s="493"/>
      <c r="D13" s="43">
        <v>85121</v>
      </c>
      <c r="E13" s="38">
        <v>150000</v>
      </c>
      <c r="F13" s="39" t="s">
        <v>331</v>
      </c>
      <c r="G13" s="44"/>
    </row>
    <row r="14" spans="1:6" s="47" customFormat="1" ht="15">
      <c r="A14" s="498" t="s">
        <v>170</v>
      </c>
      <c r="B14" s="499"/>
      <c r="C14" s="499"/>
      <c r="D14" s="500"/>
      <c r="E14" s="45">
        <f>SUM(E6:E13)</f>
        <v>58395911</v>
      </c>
      <c r="F14" s="46"/>
    </row>
    <row r="15" spans="1:6" ht="25.5">
      <c r="A15" s="30">
        <v>9</v>
      </c>
      <c r="B15" s="343" t="s">
        <v>326</v>
      </c>
      <c r="C15" s="469">
        <v>921</v>
      </c>
      <c r="D15" s="18">
        <v>92116</v>
      </c>
      <c r="E15" s="26">
        <v>727125</v>
      </c>
      <c r="F15" s="39" t="s">
        <v>327</v>
      </c>
    </row>
    <row r="16" spans="1:6" ht="12.75">
      <c r="A16" s="30">
        <v>10</v>
      </c>
      <c r="B16" s="343" t="s">
        <v>143</v>
      </c>
      <c r="C16" s="469"/>
      <c r="D16" s="469">
        <v>92118</v>
      </c>
      <c r="E16" s="26">
        <v>889020</v>
      </c>
      <c r="F16" s="39" t="s">
        <v>329</v>
      </c>
    </row>
    <row r="17" spans="1:7" ht="12.75">
      <c r="A17" s="30">
        <v>11</v>
      </c>
      <c r="B17" s="343" t="s">
        <v>142</v>
      </c>
      <c r="C17" s="469"/>
      <c r="D17" s="469"/>
      <c r="E17" s="26">
        <v>305000</v>
      </c>
      <c r="F17" s="39" t="s">
        <v>330</v>
      </c>
      <c r="G17" s="40"/>
    </row>
    <row r="18" spans="1:7" ht="12.75">
      <c r="A18" s="30">
        <v>12</v>
      </c>
      <c r="B18" s="343" t="s">
        <v>147</v>
      </c>
      <c r="C18" s="469"/>
      <c r="D18" s="469"/>
      <c r="E18" s="26">
        <f>867439+850000</f>
        <v>1717439</v>
      </c>
      <c r="F18" s="39" t="s">
        <v>328</v>
      </c>
      <c r="G18" s="40"/>
    </row>
    <row r="19" spans="1:6" ht="25.5">
      <c r="A19" s="30">
        <v>13</v>
      </c>
      <c r="B19" s="343" t="s">
        <v>190</v>
      </c>
      <c r="C19" s="469"/>
      <c r="D19" s="469"/>
      <c r="E19" s="26">
        <v>132000</v>
      </c>
      <c r="F19" s="39" t="s">
        <v>456</v>
      </c>
    </row>
    <row r="20" spans="1:6" ht="12.75">
      <c r="A20" s="30">
        <v>14</v>
      </c>
      <c r="B20" s="342" t="s">
        <v>464</v>
      </c>
      <c r="C20" s="469"/>
      <c r="D20" s="469"/>
      <c r="E20" s="26">
        <v>100000</v>
      </c>
      <c r="F20" s="39" t="s">
        <v>465</v>
      </c>
    </row>
    <row r="21" spans="1:14" s="51" customFormat="1" ht="15">
      <c r="A21" s="473" t="s">
        <v>157</v>
      </c>
      <c r="B21" s="474"/>
      <c r="C21" s="474"/>
      <c r="D21" s="475"/>
      <c r="E21" s="45">
        <f>SUM(E15:E20)</f>
        <v>3870584</v>
      </c>
      <c r="F21" s="49"/>
      <c r="G21" s="50"/>
      <c r="H21" s="50"/>
      <c r="I21" s="50"/>
      <c r="J21" s="50"/>
      <c r="K21" s="50"/>
      <c r="L21" s="50"/>
      <c r="M21" s="50"/>
      <c r="N21" s="50"/>
    </row>
    <row r="22" spans="1:6" s="52" customFormat="1" ht="27.75" customHeight="1">
      <c r="A22" s="480" t="s">
        <v>136</v>
      </c>
      <c r="B22" s="481"/>
      <c r="C22" s="481"/>
      <c r="D22" s="482"/>
      <c r="E22" s="335">
        <f>E21+E14</f>
        <v>62266495</v>
      </c>
      <c r="F22" s="336"/>
    </row>
    <row r="25" ht="12.75">
      <c r="E25" s="40"/>
    </row>
    <row r="45" ht="12.75">
      <c r="E45" s="40"/>
    </row>
  </sheetData>
  <sheetProtection/>
  <mergeCells count="17">
    <mergeCell ref="A21:D21"/>
    <mergeCell ref="A22:D22"/>
    <mergeCell ref="C6:C13"/>
    <mergeCell ref="D6:D10"/>
    <mergeCell ref="D11:D12"/>
    <mergeCell ref="A14:D14"/>
    <mergeCell ref="C15:C20"/>
    <mergeCell ref="D16:D20"/>
    <mergeCell ref="A1:C1"/>
    <mergeCell ref="D1:F1"/>
    <mergeCell ref="A2:F2"/>
    <mergeCell ref="A4:A5"/>
    <mergeCell ref="B4:B5"/>
    <mergeCell ref="C4:C5"/>
    <mergeCell ref="D4:D5"/>
    <mergeCell ref="E4:E5"/>
    <mergeCell ref="F4:F5"/>
  </mergeCells>
  <printOptions horizontalCentered="1"/>
  <pageMargins left="0.35433070866141736" right="0.31496062992125984" top="0.6692913385826772" bottom="0.4724409448818898" header="0.5905511811023623" footer="0.4330708661417323"/>
  <pageSetup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E142"/>
  <sheetViews>
    <sheetView view="pageBreakPreview" zoomScale="120" zoomScaleSheetLayoutView="120" zoomScalePageLayoutView="0" workbookViewId="0" topLeftCell="A1">
      <selection activeCell="D1" sqref="D1:E1"/>
    </sheetView>
  </sheetViews>
  <sheetFormatPr defaultColWidth="9.140625" defaultRowHeight="15"/>
  <cols>
    <col min="1" max="1" width="7.140625" style="1" customWidth="1"/>
    <col min="2" max="2" width="10.421875" style="1" customWidth="1"/>
    <col min="3" max="3" width="12.8515625" style="1" customWidth="1"/>
    <col min="4" max="4" width="13.140625" style="1" customWidth="1"/>
    <col min="5" max="5" width="61.00390625" style="1" customWidth="1"/>
    <col min="6" max="16384" width="9.140625" style="1" customWidth="1"/>
  </cols>
  <sheetData>
    <row r="1" spans="1:5" ht="72" customHeight="1">
      <c r="A1" s="502"/>
      <c r="B1" s="502"/>
      <c r="C1" s="503"/>
      <c r="D1" s="465" t="s">
        <v>483</v>
      </c>
      <c r="E1" s="465"/>
    </row>
    <row r="2" spans="1:5" ht="77.25" customHeight="1">
      <c r="A2" s="504" t="s">
        <v>191</v>
      </c>
      <c r="B2" s="504"/>
      <c r="C2" s="504"/>
      <c r="D2" s="504"/>
      <c r="E2" s="504"/>
    </row>
    <row r="3" spans="1:5" ht="23.25" customHeight="1">
      <c r="A3" s="48"/>
      <c r="B3" s="48"/>
      <c r="C3" s="48"/>
      <c r="D3" s="53"/>
      <c r="E3" s="54" t="s">
        <v>192</v>
      </c>
    </row>
    <row r="4" spans="1:5" ht="30" customHeight="1">
      <c r="A4" s="318" t="s">
        <v>6</v>
      </c>
      <c r="B4" s="318" t="s">
        <v>39</v>
      </c>
      <c r="C4" s="319" t="s">
        <v>193</v>
      </c>
      <c r="D4" s="319" t="s">
        <v>194</v>
      </c>
      <c r="E4" s="318" t="s">
        <v>183</v>
      </c>
    </row>
    <row r="5" spans="1:5" ht="76.5">
      <c r="A5" s="56" t="s">
        <v>7</v>
      </c>
      <c r="B5" s="56" t="s">
        <v>58</v>
      </c>
      <c r="C5" s="55">
        <f>250000+100000</f>
        <v>350000</v>
      </c>
      <c r="D5" s="55">
        <f>250000+100000</f>
        <v>350000</v>
      </c>
      <c r="E5" s="162" t="s">
        <v>195</v>
      </c>
    </row>
    <row r="6" spans="1:5" ht="25.5">
      <c r="A6" s="315">
        <v>750</v>
      </c>
      <c r="B6" s="23">
        <v>75095</v>
      </c>
      <c r="C6" s="55">
        <v>1791876</v>
      </c>
      <c r="D6" s="55">
        <v>187000</v>
      </c>
      <c r="E6" s="179" t="s">
        <v>452</v>
      </c>
    </row>
    <row r="7" spans="1:5" ht="38.25">
      <c r="A7" s="23">
        <v>754</v>
      </c>
      <c r="B7" s="23">
        <v>75415</v>
      </c>
      <c r="C7" s="55">
        <v>200000</v>
      </c>
      <c r="D7" s="55">
        <v>200000</v>
      </c>
      <c r="E7" s="162" t="s">
        <v>196</v>
      </c>
    </row>
    <row r="8" spans="1:5" ht="42.75" customHeight="1">
      <c r="A8" s="505" t="s">
        <v>110</v>
      </c>
      <c r="B8" s="56" t="s">
        <v>197</v>
      </c>
      <c r="C8" s="37">
        <v>80000</v>
      </c>
      <c r="D8" s="37">
        <v>80000</v>
      </c>
      <c r="E8" s="39" t="s">
        <v>198</v>
      </c>
    </row>
    <row r="9" spans="1:5" ht="63.75" customHeight="1">
      <c r="A9" s="505"/>
      <c r="B9" s="56" t="s">
        <v>199</v>
      </c>
      <c r="C9" s="37">
        <v>1028700</v>
      </c>
      <c r="D9" s="37">
        <v>1028700</v>
      </c>
      <c r="E9" s="163" t="s">
        <v>200</v>
      </c>
    </row>
    <row r="10" spans="1:5" ht="51">
      <c r="A10" s="56" t="s">
        <v>111</v>
      </c>
      <c r="B10" s="56" t="s">
        <v>201</v>
      </c>
      <c r="C10" s="37">
        <v>2130000</v>
      </c>
      <c r="D10" s="37">
        <v>400000</v>
      </c>
      <c r="E10" s="163" t="s">
        <v>202</v>
      </c>
    </row>
    <row r="11" spans="1:5" ht="76.5">
      <c r="A11" s="56" t="s">
        <v>112</v>
      </c>
      <c r="B11" s="56" t="s">
        <v>203</v>
      </c>
      <c r="C11" s="37">
        <v>796900</v>
      </c>
      <c r="D11" s="37">
        <v>320000</v>
      </c>
      <c r="E11" s="163" t="s">
        <v>204</v>
      </c>
    </row>
    <row r="12" spans="1:5" ht="51">
      <c r="A12" s="56" t="s">
        <v>120</v>
      </c>
      <c r="B12" s="56" t="s">
        <v>121</v>
      </c>
      <c r="C12" s="37">
        <v>1045000</v>
      </c>
      <c r="D12" s="37">
        <v>845000</v>
      </c>
      <c r="E12" s="25" t="s">
        <v>205</v>
      </c>
    </row>
    <row r="13" spans="1:5" ht="38.25">
      <c r="A13" s="56" t="s">
        <v>120</v>
      </c>
      <c r="B13" s="56" t="s">
        <v>129</v>
      </c>
      <c r="C13" s="37">
        <v>3600000</v>
      </c>
      <c r="D13" s="57">
        <v>3600000</v>
      </c>
      <c r="E13" s="25" t="s">
        <v>206</v>
      </c>
    </row>
    <row r="14" spans="1:5" ht="59.25" customHeight="1">
      <c r="A14" s="506" t="s">
        <v>133</v>
      </c>
      <c r="B14" s="56" t="s">
        <v>135</v>
      </c>
      <c r="C14" s="38">
        <v>3552000</v>
      </c>
      <c r="D14" s="38">
        <v>2860000</v>
      </c>
      <c r="E14" s="25" t="s">
        <v>207</v>
      </c>
    </row>
    <row r="15" spans="1:5" ht="38.25">
      <c r="A15" s="507"/>
      <c r="B15" s="56" t="s">
        <v>463</v>
      </c>
      <c r="C15" s="38">
        <v>1000000</v>
      </c>
      <c r="D15" s="38">
        <v>1000000</v>
      </c>
      <c r="E15" s="25" t="s">
        <v>474</v>
      </c>
    </row>
    <row r="16" spans="1:5" s="59" customFormat="1" ht="30" customHeight="1">
      <c r="A16" s="501" t="s">
        <v>208</v>
      </c>
      <c r="B16" s="501"/>
      <c r="C16" s="331">
        <f>SUM(C5:C15)</f>
        <v>15574476</v>
      </c>
      <c r="D16" s="331">
        <f>SUM(D5:D15)</f>
        <v>10870700</v>
      </c>
      <c r="E16" s="161"/>
    </row>
    <row r="17" spans="1:5" ht="12.75">
      <c r="A17" s="60"/>
      <c r="B17" s="60"/>
      <c r="C17" s="61"/>
      <c r="D17" s="61"/>
      <c r="E17" s="62"/>
    </row>
    <row r="18" spans="1:5" ht="12.75">
      <c r="A18" s="60"/>
      <c r="B18" s="60"/>
      <c r="C18" s="61"/>
      <c r="D18" s="61"/>
      <c r="E18" s="62"/>
    </row>
    <row r="19" spans="1:5" ht="12.75">
      <c r="A19" s="60"/>
      <c r="B19" s="60"/>
      <c r="C19" s="61"/>
      <c r="D19" s="61"/>
      <c r="E19" s="62"/>
    </row>
    <row r="20" spans="1:5" ht="12.75">
      <c r="A20" s="60"/>
      <c r="B20" s="60"/>
      <c r="C20" s="61"/>
      <c r="D20" s="61"/>
      <c r="E20" s="62"/>
    </row>
    <row r="21" spans="1:5" ht="12.75">
      <c r="A21" s="60"/>
      <c r="B21" s="60"/>
      <c r="C21" s="61"/>
      <c r="D21" s="61"/>
      <c r="E21" s="62"/>
    </row>
    <row r="22" spans="1:5" ht="12.75">
      <c r="A22" s="60"/>
      <c r="B22" s="60"/>
      <c r="C22" s="61"/>
      <c r="D22" s="61"/>
      <c r="E22" s="62"/>
    </row>
    <row r="23" spans="1:5" ht="12.75">
      <c r="A23" s="60"/>
      <c r="B23" s="60"/>
      <c r="C23" s="61"/>
      <c r="D23" s="61"/>
      <c r="E23" s="62"/>
    </row>
    <row r="24" spans="1:5" ht="12.75">
      <c r="A24" s="60"/>
      <c r="B24" s="60"/>
      <c r="C24" s="61"/>
      <c r="D24" s="61"/>
      <c r="E24" s="62"/>
    </row>
    <row r="25" spans="1:5" ht="12.75">
      <c r="A25" s="60"/>
      <c r="B25" s="60"/>
      <c r="C25" s="61"/>
      <c r="D25" s="61"/>
      <c r="E25" s="62"/>
    </row>
    <row r="26" spans="1:5" ht="12.75">
      <c r="A26" s="60"/>
      <c r="B26" s="60"/>
      <c r="C26" s="61"/>
      <c r="D26" s="61"/>
      <c r="E26" s="62"/>
    </row>
    <row r="27" spans="1:5" ht="12.75">
      <c r="A27" s="60"/>
      <c r="B27" s="60"/>
      <c r="C27" s="61"/>
      <c r="D27" s="61"/>
      <c r="E27" s="62"/>
    </row>
    <row r="28" spans="1:5" ht="12.75">
      <c r="A28" s="60"/>
      <c r="B28" s="60"/>
      <c r="C28" s="61"/>
      <c r="D28" s="61"/>
      <c r="E28" s="62"/>
    </row>
    <row r="29" spans="1:5" ht="12.75">
      <c r="A29" s="60"/>
      <c r="B29" s="60"/>
      <c r="C29" s="61"/>
      <c r="D29" s="61"/>
      <c r="E29" s="62"/>
    </row>
    <row r="30" spans="1:5" ht="12.75">
      <c r="A30" s="60"/>
      <c r="B30" s="60"/>
      <c r="C30" s="61"/>
      <c r="D30" s="61"/>
      <c r="E30" s="62"/>
    </row>
    <row r="31" spans="1:4" ht="12.75">
      <c r="A31" s="60"/>
      <c r="B31" s="63"/>
      <c r="C31" s="64"/>
      <c r="D31" s="64"/>
    </row>
    <row r="32" spans="1:4" ht="12.75">
      <c r="A32" s="60"/>
      <c r="B32" s="63"/>
      <c r="C32" s="64"/>
      <c r="D32" s="64"/>
    </row>
    <row r="33" spans="1:4" ht="12.75">
      <c r="A33" s="60"/>
      <c r="B33" s="63"/>
      <c r="C33" s="64"/>
      <c r="D33" s="64"/>
    </row>
    <row r="34" spans="1:4" ht="12.75">
      <c r="A34" s="60"/>
      <c r="B34" s="63"/>
      <c r="C34" s="64"/>
      <c r="D34" s="64"/>
    </row>
    <row r="35" spans="1:4" ht="12.75">
      <c r="A35" s="60"/>
      <c r="B35" s="63"/>
      <c r="C35" s="64"/>
      <c r="D35" s="64"/>
    </row>
    <row r="36" spans="1:4" ht="12.75">
      <c r="A36" s="60"/>
      <c r="B36" s="63"/>
      <c r="C36" s="64"/>
      <c r="D36" s="64"/>
    </row>
    <row r="37" spans="1:4" ht="12.75">
      <c r="A37" s="60"/>
      <c r="B37" s="63"/>
      <c r="C37" s="64"/>
      <c r="D37" s="64"/>
    </row>
    <row r="38" spans="1:4" ht="12.75">
      <c r="A38" s="60"/>
      <c r="B38" s="63"/>
      <c r="C38" s="64"/>
      <c r="D38" s="64"/>
    </row>
    <row r="39" spans="1:4" ht="12.75">
      <c r="A39" s="60"/>
      <c r="B39" s="63"/>
      <c r="C39" s="64"/>
      <c r="D39" s="64"/>
    </row>
    <row r="40" spans="1:4" ht="12.75">
      <c r="A40" s="60"/>
      <c r="B40" s="63"/>
      <c r="C40" s="64"/>
      <c r="D40" s="64"/>
    </row>
    <row r="41" spans="1:4" ht="12.75">
      <c r="A41" s="60"/>
      <c r="B41" s="63"/>
      <c r="C41" s="64"/>
      <c r="D41" s="64"/>
    </row>
    <row r="42" spans="1:4" ht="12.75">
      <c r="A42" s="60"/>
      <c r="B42" s="63"/>
      <c r="C42" s="64"/>
      <c r="D42" s="64"/>
    </row>
    <row r="43" spans="1:4" ht="12.75">
      <c r="A43" s="60"/>
      <c r="B43" s="63"/>
      <c r="C43" s="64"/>
      <c r="D43" s="64"/>
    </row>
    <row r="44" spans="1:4" ht="12.75">
      <c r="A44" s="60"/>
      <c r="B44" s="63"/>
      <c r="C44" s="64"/>
      <c r="D44" s="64"/>
    </row>
    <row r="45" spans="1:4" ht="12.75">
      <c r="A45" s="60"/>
      <c r="B45" s="63"/>
      <c r="C45" s="64"/>
      <c r="D45" s="64"/>
    </row>
    <row r="46" spans="1:4" ht="12.75">
      <c r="A46" s="60"/>
      <c r="B46" s="63"/>
      <c r="C46" s="64"/>
      <c r="D46" s="64"/>
    </row>
    <row r="47" spans="1:4" ht="12.75">
      <c r="A47" s="60"/>
      <c r="B47" s="63"/>
      <c r="C47" s="64"/>
      <c r="D47" s="64"/>
    </row>
    <row r="48" spans="1:4" ht="12.75">
      <c r="A48" s="60"/>
      <c r="B48" s="63"/>
      <c r="C48" s="64"/>
      <c r="D48" s="64"/>
    </row>
    <row r="49" spans="1:4" ht="12.75">
      <c r="A49" s="60"/>
      <c r="B49" s="63"/>
      <c r="C49" s="64"/>
      <c r="D49" s="64"/>
    </row>
    <row r="50" spans="1:4" ht="12.75">
      <c r="A50" s="60"/>
      <c r="B50" s="63"/>
      <c r="C50" s="64"/>
      <c r="D50" s="64"/>
    </row>
    <row r="51" spans="1:4" ht="12.75">
      <c r="A51" s="60"/>
      <c r="B51" s="63"/>
      <c r="C51" s="64"/>
      <c r="D51" s="64"/>
    </row>
    <row r="52" spans="1:4" ht="12.75">
      <c r="A52" s="60"/>
      <c r="B52" s="63"/>
      <c r="C52" s="64"/>
      <c r="D52" s="64"/>
    </row>
    <row r="53" spans="1:4" ht="12.75">
      <c r="A53" s="60"/>
      <c r="B53" s="63"/>
      <c r="C53" s="64"/>
      <c r="D53" s="64"/>
    </row>
    <row r="54" spans="1:4" ht="12.75">
      <c r="A54" s="60"/>
      <c r="B54" s="63"/>
      <c r="C54" s="64"/>
      <c r="D54" s="64"/>
    </row>
    <row r="55" spans="1:4" ht="12.75">
      <c r="A55" s="60"/>
      <c r="B55" s="63"/>
      <c r="C55" s="64"/>
      <c r="D55" s="64"/>
    </row>
    <row r="56" spans="1:4" ht="12.75">
      <c r="A56" s="60"/>
      <c r="B56" s="63"/>
      <c r="C56" s="64"/>
      <c r="D56" s="64"/>
    </row>
    <row r="57" spans="1:4" ht="12.75">
      <c r="A57" s="60"/>
      <c r="B57" s="63"/>
      <c r="C57" s="64"/>
      <c r="D57" s="64"/>
    </row>
    <row r="58" spans="1:4" ht="12.75">
      <c r="A58" s="60"/>
      <c r="B58" s="63"/>
      <c r="C58" s="64"/>
      <c r="D58" s="64"/>
    </row>
    <row r="59" spans="1:4" ht="12.75">
      <c r="A59" s="60"/>
      <c r="B59" s="63"/>
      <c r="C59" s="64"/>
      <c r="D59" s="64"/>
    </row>
    <row r="60" spans="1:4" ht="12.75">
      <c r="A60" s="60"/>
      <c r="B60" s="63"/>
      <c r="C60" s="64"/>
      <c r="D60" s="64"/>
    </row>
    <row r="61" spans="1:4" ht="12.75">
      <c r="A61" s="60"/>
      <c r="B61" s="63"/>
      <c r="C61" s="64"/>
      <c r="D61" s="64"/>
    </row>
    <row r="62" spans="1:4" ht="12.75">
      <c r="A62" s="60"/>
      <c r="B62" s="63"/>
      <c r="C62" s="64"/>
      <c r="D62" s="64"/>
    </row>
    <row r="63" spans="1:4" ht="12.75">
      <c r="A63" s="60"/>
      <c r="B63" s="63"/>
      <c r="C63" s="15"/>
      <c r="D63" s="15"/>
    </row>
    <row r="64" spans="1:4" ht="12.75">
      <c r="A64" s="60"/>
      <c r="B64" s="63"/>
      <c r="C64" s="15"/>
      <c r="D64" s="15"/>
    </row>
    <row r="65" spans="1:4" ht="12.75">
      <c r="A65" s="60"/>
      <c r="B65" s="63"/>
      <c r="C65" s="15"/>
      <c r="D65" s="15"/>
    </row>
    <row r="66" spans="1:4" ht="12.75">
      <c r="A66" s="60"/>
      <c r="B66" s="65"/>
      <c r="C66" s="15"/>
      <c r="D66" s="15"/>
    </row>
    <row r="67" spans="1:4" ht="12.75">
      <c r="A67" s="60"/>
      <c r="B67" s="65"/>
      <c r="C67" s="15"/>
      <c r="D67" s="15"/>
    </row>
    <row r="68" spans="1:4" ht="12.75">
      <c r="A68" s="60"/>
      <c r="B68" s="65"/>
      <c r="C68" s="15"/>
      <c r="D68" s="15"/>
    </row>
    <row r="69" spans="1:4" ht="12.75">
      <c r="A69" s="60"/>
      <c r="B69" s="65"/>
      <c r="C69" s="15"/>
      <c r="D69" s="15"/>
    </row>
    <row r="70" spans="1:4" ht="12.75">
      <c r="A70" s="60"/>
      <c r="B70" s="65"/>
      <c r="C70" s="15"/>
      <c r="D70" s="15"/>
    </row>
    <row r="71" spans="1:4" ht="12.75">
      <c r="A71" s="60"/>
      <c r="B71" s="65"/>
      <c r="C71" s="15"/>
      <c r="D71" s="15"/>
    </row>
    <row r="72" spans="1:4" ht="12.75">
      <c r="A72" s="60"/>
      <c r="B72" s="65"/>
      <c r="C72" s="15"/>
      <c r="D72" s="15"/>
    </row>
    <row r="73" spans="1:4" ht="12.75">
      <c r="A73" s="60"/>
      <c r="B73" s="65"/>
      <c r="C73" s="15"/>
      <c r="D73" s="15"/>
    </row>
    <row r="74" spans="1:4" ht="12.75">
      <c r="A74" s="60"/>
      <c r="B74" s="65"/>
      <c r="C74" s="15"/>
      <c r="D74" s="15"/>
    </row>
    <row r="75" spans="1:4" ht="12.75">
      <c r="A75" s="60"/>
      <c r="B75" s="65"/>
      <c r="C75" s="15"/>
      <c r="D75" s="15"/>
    </row>
    <row r="76" spans="1:4" ht="12.75">
      <c r="A76" s="60"/>
      <c r="B76" s="65"/>
      <c r="C76" s="15"/>
      <c r="D76" s="15"/>
    </row>
    <row r="77" spans="1:4" ht="12.75">
      <c r="A77" s="60"/>
      <c r="B77" s="65"/>
      <c r="C77" s="15"/>
      <c r="D77" s="15"/>
    </row>
    <row r="78" spans="1:4" ht="12.75">
      <c r="A78" s="60"/>
      <c r="B78" s="65"/>
      <c r="C78" s="15"/>
      <c r="D78" s="15"/>
    </row>
    <row r="79" spans="1:4" ht="12.75">
      <c r="A79" s="60"/>
      <c r="B79" s="65"/>
      <c r="C79" s="15"/>
      <c r="D79" s="15"/>
    </row>
    <row r="80" spans="1:4" ht="12.75">
      <c r="A80" s="60"/>
      <c r="B80" s="65"/>
      <c r="C80" s="15"/>
      <c r="D80" s="15"/>
    </row>
    <row r="81" spans="1:4" ht="12.75">
      <c r="A81" s="60"/>
      <c r="B81" s="65"/>
      <c r="C81" s="15"/>
      <c r="D81" s="15"/>
    </row>
    <row r="82" spans="1:4" ht="12.75">
      <c r="A82" s="60"/>
      <c r="B82" s="65"/>
      <c r="C82" s="15"/>
      <c r="D82" s="15"/>
    </row>
    <row r="83" spans="1:4" ht="12.75">
      <c r="A83" s="60"/>
      <c r="B83" s="65"/>
      <c r="C83" s="15"/>
      <c r="D83" s="15"/>
    </row>
    <row r="84" spans="1:4" ht="12.75">
      <c r="A84" s="60"/>
      <c r="B84" s="65"/>
      <c r="C84" s="15"/>
      <c r="D84" s="15"/>
    </row>
    <row r="85" spans="1:4" ht="12.75">
      <c r="A85" s="60"/>
      <c r="B85" s="65"/>
      <c r="C85" s="15"/>
      <c r="D85" s="15"/>
    </row>
    <row r="86" spans="1:4" ht="12.75">
      <c r="A86" s="60"/>
      <c r="B86" s="65"/>
      <c r="C86" s="15"/>
      <c r="D86" s="15"/>
    </row>
    <row r="87" spans="1:4" ht="12.75">
      <c r="A87" s="60"/>
      <c r="B87" s="65"/>
      <c r="C87" s="15"/>
      <c r="D87" s="15"/>
    </row>
    <row r="88" spans="1:4" ht="12.75">
      <c r="A88" s="60"/>
      <c r="B88" s="65"/>
      <c r="C88" s="15"/>
      <c r="D88" s="15"/>
    </row>
    <row r="89" spans="1:4" ht="12.75">
      <c r="A89" s="60"/>
      <c r="B89" s="65"/>
      <c r="C89" s="15"/>
      <c r="D89" s="15"/>
    </row>
    <row r="90" spans="1:2" ht="12.75">
      <c r="A90" s="66"/>
      <c r="B90" s="67"/>
    </row>
    <row r="91" spans="1:2" ht="12.75">
      <c r="A91" s="66"/>
      <c r="B91" s="67"/>
    </row>
    <row r="92" spans="1:2" ht="12.75">
      <c r="A92" s="66"/>
      <c r="B92" s="67"/>
    </row>
    <row r="93" spans="1:2" ht="12.75">
      <c r="A93" s="66"/>
      <c r="B93" s="67"/>
    </row>
    <row r="94" spans="1:2" ht="12.75">
      <c r="A94" s="66"/>
      <c r="B94" s="67"/>
    </row>
    <row r="95" spans="1:2" ht="12.75">
      <c r="A95" s="66"/>
      <c r="B95" s="67"/>
    </row>
    <row r="96" spans="1:2" ht="12.75">
      <c r="A96" s="66"/>
      <c r="B96" s="67"/>
    </row>
    <row r="97" spans="1:2" ht="12.75">
      <c r="A97" s="66"/>
      <c r="B97" s="67"/>
    </row>
    <row r="98" spans="1:2" ht="12.75">
      <c r="A98" s="66"/>
      <c r="B98" s="67"/>
    </row>
    <row r="99" spans="1:2" ht="12.75">
      <c r="A99" s="66"/>
      <c r="B99" s="67"/>
    </row>
    <row r="100" spans="1:2" ht="12.75">
      <c r="A100" s="66"/>
      <c r="B100" s="67"/>
    </row>
    <row r="101" spans="1:2" ht="12.75">
      <c r="A101" s="66"/>
      <c r="B101" s="67"/>
    </row>
    <row r="102" spans="1:2" ht="12.75">
      <c r="A102" s="66"/>
      <c r="B102" s="67"/>
    </row>
    <row r="103" spans="1:2" ht="12.75">
      <c r="A103" s="66"/>
      <c r="B103" s="67"/>
    </row>
    <row r="104" spans="1:2" ht="12.75">
      <c r="A104" s="66"/>
      <c r="B104" s="67"/>
    </row>
    <row r="105" spans="1:2" ht="12.75">
      <c r="A105" s="66"/>
      <c r="B105" s="67"/>
    </row>
    <row r="106" spans="1:2" ht="12.75">
      <c r="A106" s="67"/>
      <c r="B106" s="67"/>
    </row>
    <row r="107" spans="1:2" ht="12.75">
      <c r="A107" s="67"/>
      <c r="B107" s="67"/>
    </row>
    <row r="108" spans="1:2" ht="12.75">
      <c r="A108" s="67"/>
      <c r="B108" s="67"/>
    </row>
    <row r="109" spans="1:2" ht="12.75">
      <c r="A109" s="67"/>
      <c r="B109" s="67"/>
    </row>
    <row r="110" spans="1:2" ht="12.75">
      <c r="A110" s="67"/>
      <c r="B110" s="67"/>
    </row>
    <row r="111" spans="1:2" ht="12.75">
      <c r="A111" s="67"/>
      <c r="B111" s="67"/>
    </row>
    <row r="112" spans="1:2" ht="12.75">
      <c r="A112" s="67"/>
      <c r="B112" s="67"/>
    </row>
    <row r="113" spans="1:2" ht="12.75">
      <c r="A113" s="67"/>
      <c r="B113" s="67"/>
    </row>
    <row r="114" spans="1:2" ht="12.75">
      <c r="A114" s="67"/>
      <c r="B114" s="67"/>
    </row>
    <row r="115" spans="1:2" ht="12.75">
      <c r="A115" s="67"/>
      <c r="B115" s="67"/>
    </row>
    <row r="116" spans="1:2" ht="12.75">
      <c r="A116" s="67"/>
      <c r="B116" s="67"/>
    </row>
    <row r="117" spans="1:2" ht="12.75">
      <c r="A117" s="67"/>
      <c r="B117" s="67"/>
    </row>
    <row r="118" spans="1:2" ht="12.75">
      <c r="A118" s="67"/>
      <c r="B118" s="67"/>
    </row>
    <row r="119" spans="1:2" ht="12.75">
      <c r="A119" s="67"/>
      <c r="B119" s="67"/>
    </row>
    <row r="120" spans="1:2" ht="12.75">
      <c r="A120" s="67"/>
      <c r="B120" s="67"/>
    </row>
    <row r="121" spans="1:2" ht="12.75">
      <c r="A121" s="67"/>
      <c r="B121" s="67"/>
    </row>
    <row r="122" spans="1:2" ht="12.75">
      <c r="A122" s="67"/>
      <c r="B122" s="67"/>
    </row>
    <row r="123" spans="1:2" ht="12.75">
      <c r="A123" s="67"/>
      <c r="B123" s="67"/>
    </row>
    <row r="124" spans="1:2" ht="12.75">
      <c r="A124" s="67"/>
      <c r="B124" s="67"/>
    </row>
    <row r="125" spans="1:2" ht="12.75">
      <c r="A125" s="67"/>
      <c r="B125" s="67"/>
    </row>
    <row r="126" spans="1:2" ht="12.75">
      <c r="A126" s="67"/>
      <c r="B126" s="67"/>
    </row>
    <row r="127" spans="1:2" ht="12.75">
      <c r="A127" s="67"/>
      <c r="B127" s="67"/>
    </row>
    <row r="128" spans="1:2" ht="12.75">
      <c r="A128" s="67"/>
      <c r="B128" s="67"/>
    </row>
    <row r="129" spans="1:2" ht="12.75">
      <c r="A129" s="67"/>
      <c r="B129" s="67"/>
    </row>
    <row r="130" spans="1:2" ht="12.75">
      <c r="A130" s="67"/>
      <c r="B130" s="67"/>
    </row>
    <row r="131" spans="1:2" ht="12.75">
      <c r="A131" s="67"/>
      <c r="B131" s="67"/>
    </row>
    <row r="132" spans="1:2" ht="12.75">
      <c r="A132" s="67"/>
      <c r="B132" s="67"/>
    </row>
    <row r="133" spans="1:2" ht="12.75">
      <c r="A133" s="67"/>
      <c r="B133" s="67"/>
    </row>
    <row r="134" spans="1:2" ht="12.75">
      <c r="A134" s="67"/>
      <c r="B134" s="67"/>
    </row>
    <row r="135" spans="1:2" ht="12.75">
      <c r="A135" s="67"/>
      <c r="B135" s="67"/>
    </row>
    <row r="136" spans="1:2" ht="12.75">
      <c r="A136" s="67"/>
      <c r="B136" s="67"/>
    </row>
    <row r="137" spans="1:2" ht="12.75">
      <c r="A137" s="67"/>
      <c r="B137" s="67"/>
    </row>
    <row r="138" spans="1:2" ht="12.75">
      <c r="A138" s="67"/>
      <c r="B138" s="67"/>
    </row>
    <row r="139" spans="1:2" ht="12.75">
      <c r="A139" s="67"/>
      <c r="B139" s="67"/>
    </row>
    <row r="140" spans="1:2" ht="12.75">
      <c r="A140" s="67"/>
      <c r="B140" s="67"/>
    </row>
    <row r="141" spans="1:2" ht="12.75">
      <c r="A141" s="67"/>
      <c r="B141" s="67"/>
    </row>
    <row r="142" spans="1:2" ht="12.75">
      <c r="A142" s="67"/>
      <c r="B142" s="67"/>
    </row>
  </sheetData>
  <sheetProtection/>
  <mergeCells count="6">
    <mergeCell ref="A16:B16"/>
    <mergeCell ref="A1:C1"/>
    <mergeCell ref="D1:E1"/>
    <mergeCell ref="A2:E2"/>
    <mergeCell ref="A8:A9"/>
    <mergeCell ref="A14:A15"/>
  </mergeCells>
  <printOptions horizontalCentered="1"/>
  <pageMargins left="0.7874015748031497" right="0.4330708661417323" top="0.7874015748031497" bottom="0.6692913385826772" header="0.5118110236220472" footer="0.5118110236220472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I133"/>
  <sheetViews>
    <sheetView view="pageBreakPreview" zoomScaleSheetLayoutView="100" zoomScalePageLayoutView="0" workbookViewId="0" topLeftCell="A1">
      <selection activeCell="D1" sqref="D1:E1"/>
    </sheetView>
  </sheetViews>
  <sheetFormatPr defaultColWidth="9.140625" defaultRowHeight="15"/>
  <cols>
    <col min="1" max="1" width="8.7109375" style="1" customWidth="1"/>
    <col min="2" max="2" width="9.28125" style="1" customWidth="1"/>
    <col min="3" max="3" width="16.7109375" style="1" customWidth="1"/>
    <col min="4" max="4" width="16.8515625" style="1" customWidth="1"/>
    <col min="5" max="5" width="36.8515625" style="1" customWidth="1"/>
    <col min="6" max="16384" width="9.140625" style="1" customWidth="1"/>
  </cols>
  <sheetData>
    <row r="1" spans="1:8" ht="61.5" customHeight="1">
      <c r="A1" s="508"/>
      <c r="B1" s="508"/>
      <c r="C1" s="509"/>
      <c r="D1" s="465" t="s">
        <v>484</v>
      </c>
      <c r="E1" s="465"/>
      <c r="F1" s="62"/>
      <c r="G1" s="62"/>
      <c r="H1" s="62"/>
    </row>
    <row r="2" spans="1:9" ht="73.5" customHeight="1">
      <c r="A2" s="504" t="s">
        <v>209</v>
      </c>
      <c r="B2" s="504"/>
      <c r="C2" s="504"/>
      <c r="D2" s="504"/>
      <c r="E2" s="504"/>
      <c r="F2" s="68"/>
      <c r="G2" s="68"/>
      <c r="H2" s="68"/>
      <c r="I2" s="69"/>
    </row>
    <row r="3" spans="1:8" ht="23.25" customHeight="1">
      <c r="A3" s="48"/>
      <c r="B3" s="48"/>
      <c r="C3" s="48"/>
      <c r="D3" s="16"/>
      <c r="E3" s="53" t="s">
        <v>192</v>
      </c>
      <c r="F3" s="62"/>
      <c r="G3" s="62"/>
      <c r="H3" s="62"/>
    </row>
    <row r="4" spans="1:8" ht="30" customHeight="1">
      <c r="A4" s="323" t="s">
        <v>6</v>
      </c>
      <c r="B4" s="323" t="s">
        <v>39</v>
      </c>
      <c r="C4" s="322" t="s">
        <v>193</v>
      </c>
      <c r="D4" s="322" t="s">
        <v>210</v>
      </c>
      <c r="E4" s="323" t="s">
        <v>211</v>
      </c>
      <c r="F4" s="62"/>
      <c r="G4" s="62"/>
      <c r="H4" s="62"/>
    </row>
    <row r="5" spans="1:8" ht="63.75">
      <c r="A5" s="510" t="s">
        <v>62</v>
      </c>
      <c r="B5" s="317" t="s">
        <v>63</v>
      </c>
      <c r="C5" s="37">
        <v>39034913</v>
      </c>
      <c r="D5" s="37">
        <v>38509090</v>
      </c>
      <c r="E5" s="31" t="s">
        <v>467</v>
      </c>
      <c r="F5" s="62"/>
      <c r="G5" s="62"/>
      <c r="H5" s="62"/>
    </row>
    <row r="6" spans="1:8" ht="51">
      <c r="A6" s="510"/>
      <c r="B6" s="317" t="s">
        <v>64</v>
      </c>
      <c r="C6" s="37">
        <v>52040000</v>
      </c>
      <c r="D6" s="37">
        <v>52040000</v>
      </c>
      <c r="E6" s="31" t="s">
        <v>212</v>
      </c>
      <c r="F6" s="62"/>
      <c r="G6" s="62"/>
      <c r="H6" s="62"/>
    </row>
    <row r="7" spans="1:8" s="59" customFormat="1" ht="35.25" customHeight="1">
      <c r="A7" s="511" t="s">
        <v>208</v>
      </c>
      <c r="B7" s="511"/>
      <c r="C7" s="332">
        <f>SUM(C5:C6)</f>
        <v>91074913</v>
      </c>
      <c r="D7" s="332">
        <f>SUM(D5:D6)</f>
        <v>90549090</v>
      </c>
      <c r="E7" s="70"/>
      <c r="F7" s="71"/>
      <c r="G7" s="71"/>
      <c r="H7" s="71"/>
    </row>
    <row r="8" spans="1:8" ht="15.75">
      <c r="A8" s="72"/>
      <c r="B8" s="72"/>
      <c r="C8" s="73"/>
      <c r="D8" s="73"/>
      <c r="E8" s="62"/>
      <c r="F8" s="62"/>
      <c r="G8" s="62"/>
      <c r="H8" s="62"/>
    </row>
    <row r="9" spans="1:8" ht="15.75">
      <c r="A9" s="72"/>
      <c r="B9" s="72"/>
      <c r="C9" s="73"/>
      <c r="D9" s="73"/>
      <c r="E9" s="62"/>
      <c r="F9" s="62"/>
      <c r="G9" s="62"/>
      <c r="H9" s="62"/>
    </row>
    <row r="10" spans="1:8" ht="12.75">
      <c r="A10" s="60"/>
      <c r="B10" s="60"/>
      <c r="C10" s="61"/>
      <c r="D10" s="61"/>
      <c r="E10" s="62"/>
      <c r="F10" s="62"/>
      <c r="G10" s="62"/>
      <c r="H10" s="62"/>
    </row>
    <row r="11" spans="1:8" ht="12.75">
      <c r="A11" s="60"/>
      <c r="B11" s="60"/>
      <c r="C11" s="61"/>
      <c r="D11" s="61"/>
      <c r="E11" s="62"/>
      <c r="F11" s="62"/>
      <c r="G11" s="62"/>
      <c r="H11" s="62"/>
    </row>
    <row r="12" spans="1:8" ht="12.75">
      <c r="A12" s="60"/>
      <c r="B12" s="60"/>
      <c r="C12" s="61"/>
      <c r="D12" s="61"/>
      <c r="E12" s="62"/>
      <c r="F12" s="62"/>
      <c r="G12" s="62"/>
      <c r="H12" s="62"/>
    </row>
    <row r="13" spans="1:8" ht="12.75">
      <c r="A13" s="60"/>
      <c r="B13" s="60"/>
      <c r="C13" s="61"/>
      <c r="D13" s="61"/>
      <c r="E13" s="62"/>
      <c r="F13" s="62"/>
      <c r="G13" s="62"/>
      <c r="H13" s="62"/>
    </row>
    <row r="14" spans="1:8" ht="12.75">
      <c r="A14" s="60"/>
      <c r="B14" s="60"/>
      <c r="C14" s="61"/>
      <c r="D14" s="61"/>
      <c r="E14" s="62"/>
      <c r="F14" s="62"/>
      <c r="G14" s="62"/>
      <c r="H14" s="62"/>
    </row>
    <row r="15" spans="1:8" ht="12.75">
      <c r="A15" s="60"/>
      <c r="B15" s="60"/>
      <c r="C15" s="61"/>
      <c r="D15" s="61"/>
      <c r="E15" s="62"/>
      <c r="F15" s="62"/>
      <c r="G15" s="62"/>
      <c r="H15" s="62"/>
    </row>
    <row r="16" spans="1:8" ht="12.75">
      <c r="A16" s="60"/>
      <c r="B16" s="60"/>
      <c r="C16" s="61"/>
      <c r="D16" s="61"/>
      <c r="E16" s="62"/>
      <c r="F16" s="62"/>
      <c r="G16" s="62"/>
      <c r="H16" s="62"/>
    </row>
    <row r="17" spans="1:8" ht="12.75">
      <c r="A17" s="60"/>
      <c r="B17" s="60"/>
      <c r="C17" s="61"/>
      <c r="D17" s="61"/>
      <c r="E17" s="62"/>
      <c r="F17" s="62"/>
      <c r="G17" s="62"/>
      <c r="H17" s="62"/>
    </row>
    <row r="18" spans="1:8" ht="12.75">
      <c r="A18" s="60"/>
      <c r="B18" s="60"/>
      <c r="C18" s="61"/>
      <c r="D18" s="61"/>
      <c r="E18" s="62"/>
      <c r="F18" s="62"/>
      <c r="G18" s="62"/>
      <c r="H18" s="62"/>
    </row>
    <row r="19" spans="1:8" ht="12.75">
      <c r="A19" s="60"/>
      <c r="B19" s="60"/>
      <c r="C19" s="61"/>
      <c r="D19" s="61"/>
      <c r="E19" s="62"/>
      <c r="F19" s="62"/>
      <c r="G19" s="62"/>
      <c r="H19" s="62"/>
    </row>
    <row r="20" spans="1:8" ht="12.75">
      <c r="A20" s="60"/>
      <c r="B20" s="60"/>
      <c r="C20" s="61"/>
      <c r="D20" s="61"/>
      <c r="E20" s="62"/>
      <c r="F20" s="62"/>
      <c r="G20" s="62"/>
      <c r="H20" s="62"/>
    </row>
    <row r="21" spans="1:8" ht="12.75">
      <c r="A21" s="60"/>
      <c r="B21" s="60"/>
      <c r="C21" s="61"/>
      <c r="D21" s="61"/>
      <c r="E21" s="62"/>
      <c r="F21" s="62"/>
      <c r="G21" s="62"/>
      <c r="H21" s="62"/>
    </row>
    <row r="22" spans="1:4" ht="12.75">
      <c r="A22" s="60"/>
      <c r="B22" s="63"/>
      <c r="C22" s="64"/>
      <c r="D22" s="64"/>
    </row>
    <row r="23" spans="1:4" ht="12.75">
      <c r="A23" s="60"/>
      <c r="B23" s="63"/>
      <c r="C23" s="64"/>
      <c r="D23" s="64"/>
    </row>
    <row r="24" spans="1:4" ht="12.75">
      <c r="A24" s="60"/>
      <c r="B24" s="63"/>
      <c r="C24" s="64"/>
      <c r="D24" s="64"/>
    </row>
    <row r="25" spans="1:4" ht="12.75">
      <c r="A25" s="60"/>
      <c r="B25" s="63"/>
      <c r="C25" s="64"/>
      <c r="D25" s="64"/>
    </row>
    <row r="26" spans="1:4" ht="12.75">
      <c r="A26" s="60"/>
      <c r="B26" s="63"/>
      <c r="C26" s="64"/>
      <c r="D26" s="64"/>
    </row>
    <row r="27" spans="1:4" ht="12.75">
      <c r="A27" s="60"/>
      <c r="B27" s="63"/>
      <c r="C27" s="64"/>
      <c r="D27" s="64"/>
    </row>
    <row r="28" spans="1:4" ht="12.75">
      <c r="A28" s="60"/>
      <c r="B28" s="63"/>
      <c r="C28" s="64"/>
      <c r="D28" s="64"/>
    </row>
    <row r="29" spans="1:4" ht="12.75">
      <c r="A29" s="60"/>
      <c r="B29" s="63"/>
      <c r="C29" s="64"/>
      <c r="D29" s="64"/>
    </row>
    <row r="30" spans="1:4" ht="12.75">
      <c r="A30" s="60"/>
      <c r="B30" s="63"/>
      <c r="C30" s="64"/>
      <c r="D30" s="64"/>
    </row>
    <row r="31" spans="1:4" ht="12.75">
      <c r="A31" s="60"/>
      <c r="B31" s="63"/>
      <c r="C31" s="64"/>
      <c r="D31" s="64"/>
    </row>
    <row r="32" spans="1:4" ht="12.75">
      <c r="A32" s="60"/>
      <c r="B32" s="63"/>
      <c r="C32" s="64"/>
      <c r="D32" s="64"/>
    </row>
    <row r="33" spans="1:4" ht="12.75">
      <c r="A33" s="60"/>
      <c r="B33" s="63"/>
      <c r="C33" s="64"/>
      <c r="D33" s="64"/>
    </row>
    <row r="34" spans="1:4" ht="12.75">
      <c r="A34" s="60"/>
      <c r="B34" s="63"/>
      <c r="C34" s="64"/>
      <c r="D34" s="64"/>
    </row>
    <row r="35" spans="1:4" ht="12.75">
      <c r="A35" s="60"/>
      <c r="B35" s="63"/>
      <c r="C35" s="64"/>
      <c r="D35" s="64"/>
    </row>
    <row r="36" spans="1:4" ht="12.75">
      <c r="A36" s="60"/>
      <c r="B36" s="63"/>
      <c r="C36" s="64"/>
      <c r="D36" s="64"/>
    </row>
    <row r="37" spans="1:4" ht="12.75">
      <c r="A37" s="60"/>
      <c r="B37" s="63"/>
      <c r="C37" s="64"/>
      <c r="D37" s="64"/>
    </row>
    <row r="38" spans="1:4" ht="12.75">
      <c r="A38" s="60"/>
      <c r="B38" s="63"/>
      <c r="C38" s="64"/>
      <c r="D38" s="64"/>
    </row>
    <row r="39" spans="1:4" ht="12.75">
      <c r="A39" s="60"/>
      <c r="B39" s="63"/>
      <c r="C39" s="64"/>
      <c r="D39" s="64"/>
    </row>
    <row r="40" spans="1:4" ht="12.75">
      <c r="A40" s="60"/>
      <c r="B40" s="63"/>
      <c r="C40" s="64"/>
      <c r="D40" s="64"/>
    </row>
    <row r="41" spans="1:4" ht="12.75">
      <c r="A41" s="60"/>
      <c r="B41" s="63"/>
      <c r="C41" s="64"/>
      <c r="D41" s="64"/>
    </row>
    <row r="42" spans="1:4" ht="12.75">
      <c r="A42" s="60"/>
      <c r="B42" s="63"/>
      <c r="C42" s="64"/>
      <c r="D42" s="64"/>
    </row>
    <row r="43" spans="1:4" ht="12.75">
      <c r="A43" s="60"/>
      <c r="B43" s="63"/>
      <c r="C43" s="64"/>
      <c r="D43" s="64"/>
    </row>
    <row r="44" spans="1:4" ht="12.75">
      <c r="A44" s="60"/>
      <c r="B44" s="63"/>
      <c r="C44" s="64"/>
      <c r="D44" s="64"/>
    </row>
    <row r="45" spans="1:4" ht="12.75">
      <c r="A45" s="60"/>
      <c r="B45" s="63"/>
      <c r="C45" s="64"/>
      <c r="D45" s="64"/>
    </row>
    <row r="46" spans="1:4" ht="12.75">
      <c r="A46" s="60"/>
      <c r="B46" s="63"/>
      <c r="C46" s="64"/>
      <c r="D46" s="64"/>
    </row>
    <row r="47" spans="1:4" ht="12.75">
      <c r="A47" s="60"/>
      <c r="B47" s="63"/>
      <c r="C47" s="64"/>
      <c r="D47" s="64"/>
    </row>
    <row r="48" spans="1:4" ht="12.75">
      <c r="A48" s="60"/>
      <c r="B48" s="63"/>
      <c r="C48" s="64"/>
      <c r="D48" s="64"/>
    </row>
    <row r="49" spans="1:4" ht="12.75">
      <c r="A49" s="60"/>
      <c r="B49" s="63"/>
      <c r="C49" s="64"/>
      <c r="D49" s="64"/>
    </row>
    <row r="50" spans="1:4" ht="12.75">
      <c r="A50" s="60"/>
      <c r="B50" s="63"/>
      <c r="C50" s="64"/>
      <c r="D50" s="64"/>
    </row>
    <row r="51" spans="1:4" ht="12.75">
      <c r="A51" s="60"/>
      <c r="B51" s="63"/>
      <c r="C51" s="64"/>
      <c r="D51" s="64"/>
    </row>
    <row r="52" spans="1:4" ht="12.75">
      <c r="A52" s="60"/>
      <c r="B52" s="63"/>
      <c r="C52" s="64"/>
      <c r="D52" s="64"/>
    </row>
    <row r="53" spans="1:4" ht="12.75">
      <c r="A53" s="60"/>
      <c r="B53" s="63"/>
      <c r="C53" s="64"/>
      <c r="D53" s="64"/>
    </row>
    <row r="54" spans="1:4" ht="12.75">
      <c r="A54" s="60"/>
      <c r="B54" s="63"/>
      <c r="C54" s="15"/>
      <c r="D54" s="15"/>
    </row>
    <row r="55" spans="1:4" ht="12.75">
      <c r="A55" s="60"/>
      <c r="B55" s="63"/>
      <c r="C55" s="15"/>
      <c r="D55" s="15"/>
    </row>
    <row r="56" spans="1:4" ht="12.75">
      <c r="A56" s="60"/>
      <c r="B56" s="63"/>
      <c r="C56" s="15"/>
      <c r="D56" s="15"/>
    </row>
    <row r="57" spans="1:4" ht="12.75">
      <c r="A57" s="60"/>
      <c r="B57" s="65"/>
      <c r="C57" s="15"/>
      <c r="D57" s="15"/>
    </row>
    <row r="58" spans="1:4" ht="12.75">
      <c r="A58" s="60"/>
      <c r="B58" s="65"/>
      <c r="C58" s="15"/>
      <c r="D58" s="15"/>
    </row>
    <row r="59" spans="1:4" ht="12.75">
      <c r="A59" s="60"/>
      <c r="B59" s="65"/>
      <c r="C59" s="15"/>
      <c r="D59" s="15"/>
    </row>
    <row r="60" spans="1:4" ht="12.75">
      <c r="A60" s="60"/>
      <c r="B60" s="65"/>
      <c r="C60" s="15"/>
      <c r="D60" s="15"/>
    </row>
    <row r="61" spans="1:4" ht="12.75">
      <c r="A61" s="60"/>
      <c r="B61" s="65"/>
      <c r="C61" s="15"/>
      <c r="D61" s="15"/>
    </row>
    <row r="62" spans="1:4" ht="12.75">
      <c r="A62" s="60"/>
      <c r="B62" s="65"/>
      <c r="C62" s="15"/>
      <c r="D62" s="15"/>
    </row>
    <row r="63" spans="1:4" ht="12.75">
      <c r="A63" s="60"/>
      <c r="B63" s="65"/>
      <c r="C63" s="15"/>
      <c r="D63" s="15"/>
    </row>
    <row r="64" spans="1:4" ht="12.75">
      <c r="A64" s="60"/>
      <c r="B64" s="65"/>
      <c r="C64" s="15"/>
      <c r="D64" s="15"/>
    </row>
    <row r="65" spans="1:4" ht="12.75">
      <c r="A65" s="60"/>
      <c r="B65" s="65"/>
      <c r="C65" s="15"/>
      <c r="D65" s="15"/>
    </row>
    <row r="66" spans="1:4" ht="12.75">
      <c r="A66" s="60"/>
      <c r="B66" s="65"/>
      <c r="C66" s="15"/>
      <c r="D66" s="15"/>
    </row>
    <row r="67" spans="1:4" ht="12.75">
      <c r="A67" s="60"/>
      <c r="B67" s="65"/>
      <c r="C67" s="15"/>
      <c r="D67" s="15"/>
    </row>
    <row r="68" spans="1:4" ht="12.75">
      <c r="A68" s="60"/>
      <c r="B68" s="65"/>
      <c r="C68" s="15"/>
      <c r="D68" s="15"/>
    </row>
    <row r="69" spans="1:4" ht="12.75">
      <c r="A69" s="60"/>
      <c r="B69" s="65"/>
      <c r="C69" s="15"/>
      <c r="D69" s="15"/>
    </row>
    <row r="70" spans="1:4" ht="12.75">
      <c r="A70" s="60"/>
      <c r="B70" s="65"/>
      <c r="C70" s="15"/>
      <c r="D70" s="15"/>
    </row>
    <row r="71" spans="1:4" ht="12.75">
      <c r="A71" s="60"/>
      <c r="B71" s="65"/>
      <c r="C71" s="15"/>
      <c r="D71" s="15"/>
    </row>
    <row r="72" spans="1:4" ht="12.75">
      <c r="A72" s="60"/>
      <c r="B72" s="65"/>
      <c r="C72" s="15"/>
      <c r="D72" s="15"/>
    </row>
    <row r="73" spans="1:4" ht="12.75">
      <c r="A73" s="60"/>
      <c r="B73" s="65"/>
      <c r="C73" s="15"/>
      <c r="D73" s="15"/>
    </row>
    <row r="74" spans="1:4" ht="12.75">
      <c r="A74" s="60"/>
      <c r="B74" s="65"/>
      <c r="C74" s="15"/>
      <c r="D74" s="15"/>
    </row>
    <row r="75" spans="1:4" ht="12.75">
      <c r="A75" s="60"/>
      <c r="B75" s="65"/>
      <c r="C75" s="15"/>
      <c r="D75" s="15"/>
    </row>
    <row r="76" spans="1:4" ht="12.75">
      <c r="A76" s="60"/>
      <c r="B76" s="65"/>
      <c r="C76" s="15"/>
      <c r="D76" s="15"/>
    </row>
    <row r="77" spans="1:4" ht="12.75">
      <c r="A77" s="60"/>
      <c r="B77" s="65"/>
      <c r="C77" s="15"/>
      <c r="D77" s="15"/>
    </row>
    <row r="78" spans="1:4" ht="12.75">
      <c r="A78" s="60"/>
      <c r="B78" s="65"/>
      <c r="C78" s="15"/>
      <c r="D78" s="15"/>
    </row>
    <row r="79" spans="1:4" ht="12.75">
      <c r="A79" s="60"/>
      <c r="B79" s="65"/>
      <c r="C79" s="15"/>
      <c r="D79" s="15"/>
    </row>
    <row r="80" spans="1:4" ht="12.75">
      <c r="A80" s="60"/>
      <c r="B80" s="65"/>
      <c r="C80" s="15"/>
      <c r="D80" s="15"/>
    </row>
    <row r="81" spans="1:2" ht="12.75">
      <c r="A81" s="66"/>
      <c r="B81" s="67"/>
    </row>
    <row r="82" spans="1:2" ht="12.75">
      <c r="A82" s="66"/>
      <c r="B82" s="67"/>
    </row>
    <row r="83" spans="1:2" ht="12.75">
      <c r="A83" s="66"/>
      <c r="B83" s="67"/>
    </row>
    <row r="84" spans="1:2" ht="12.75">
      <c r="A84" s="66"/>
      <c r="B84" s="67"/>
    </row>
    <row r="85" spans="1:2" ht="12.75">
      <c r="A85" s="66"/>
      <c r="B85" s="67"/>
    </row>
    <row r="86" spans="1:2" ht="12.75">
      <c r="A86" s="66"/>
      <c r="B86" s="67"/>
    </row>
    <row r="87" spans="1:2" ht="12.75">
      <c r="A87" s="66"/>
      <c r="B87" s="67"/>
    </row>
    <row r="88" spans="1:2" ht="12.75">
      <c r="A88" s="66"/>
      <c r="B88" s="67"/>
    </row>
    <row r="89" spans="1:2" ht="12.75">
      <c r="A89" s="66"/>
      <c r="B89" s="67"/>
    </row>
    <row r="90" spans="1:2" ht="12.75">
      <c r="A90" s="66"/>
      <c r="B90" s="67"/>
    </row>
    <row r="91" spans="1:2" ht="12.75">
      <c r="A91" s="66"/>
      <c r="B91" s="67"/>
    </row>
    <row r="92" spans="1:2" ht="12.75">
      <c r="A92" s="66"/>
      <c r="B92" s="67"/>
    </row>
    <row r="93" spans="1:2" ht="12.75">
      <c r="A93" s="66"/>
      <c r="B93" s="67"/>
    </row>
    <row r="94" spans="1:2" ht="12.75">
      <c r="A94" s="66"/>
      <c r="B94" s="67"/>
    </row>
    <row r="95" spans="1:2" ht="12.75">
      <c r="A95" s="66"/>
      <c r="B95" s="67"/>
    </row>
    <row r="96" spans="1:2" ht="12.75">
      <c r="A96" s="66"/>
      <c r="B96" s="67"/>
    </row>
    <row r="97" spans="1:2" ht="12.75">
      <c r="A97" s="67"/>
      <c r="B97" s="67"/>
    </row>
    <row r="98" spans="1:2" ht="12.75">
      <c r="A98" s="67"/>
      <c r="B98" s="67"/>
    </row>
    <row r="99" spans="1:2" ht="12.75">
      <c r="A99" s="67"/>
      <c r="B99" s="67"/>
    </row>
    <row r="100" spans="1:2" ht="12.75">
      <c r="A100" s="67"/>
      <c r="B100" s="67"/>
    </row>
    <row r="101" spans="1:2" ht="12.75">
      <c r="A101" s="67"/>
      <c r="B101" s="67"/>
    </row>
    <row r="102" spans="1:2" ht="12.75">
      <c r="A102" s="67"/>
      <c r="B102" s="67"/>
    </row>
    <row r="103" spans="1:2" ht="12.75">
      <c r="A103" s="67"/>
      <c r="B103" s="67"/>
    </row>
    <row r="104" spans="1:2" ht="12.75">
      <c r="A104" s="67"/>
      <c r="B104" s="67"/>
    </row>
    <row r="105" spans="1:2" ht="12.75">
      <c r="A105" s="67"/>
      <c r="B105" s="67"/>
    </row>
    <row r="106" spans="1:2" ht="12.75">
      <c r="A106" s="67"/>
      <c r="B106" s="67"/>
    </row>
    <row r="107" spans="1:2" ht="12.75">
      <c r="A107" s="67"/>
      <c r="B107" s="67"/>
    </row>
    <row r="108" spans="1:2" ht="12.75">
      <c r="A108" s="67"/>
      <c r="B108" s="67"/>
    </row>
    <row r="109" spans="1:2" ht="12.75">
      <c r="A109" s="67"/>
      <c r="B109" s="67"/>
    </row>
    <row r="110" spans="1:2" ht="12.75">
      <c r="A110" s="67"/>
      <c r="B110" s="67"/>
    </row>
    <row r="111" spans="1:2" ht="12.75">
      <c r="A111" s="67"/>
      <c r="B111" s="67"/>
    </row>
    <row r="112" spans="1:2" ht="12.75">
      <c r="A112" s="67"/>
      <c r="B112" s="67"/>
    </row>
    <row r="113" spans="1:2" ht="12.75">
      <c r="A113" s="67"/>
      <c r="B113" s="67"/>
    </row>
    <row r="114" spans="1:2" ht="12.75">
      <c r="A114" s="67"/>
      <c r="B114" s="67"/>
    </row>
    <row r="115" spans="1:2" ht="12.75">
      <c r="A115" s="67"/>
      <c r="B115" s="67"/>
    </row>
    <row r="116" spans="1:2" ht="12.75">
      <c r="A116" s="67"/>
      <c r="B116" s="67"/>
    </row>
    <row r="117" spans="1:2" ht="12.75">
      <c r="A117" s="67"/>
      <c r="B117" s="67"/>
    </row>
    <row r="118" spans="1:2" ht="12.75">
      <c r="A118" s="67"/>
      <c r="B118" s="67"/>
    </row>
    <row r="119" spans="1:2" ht="12.75">
      <c r="A119" s="67"/>
      <c r="B119" s="67"/>
    </row>
    <row r="120" spans="1:2" ht="12.75">
      <c r="A120" s="67"/>
      <c r="B120" s="67"/>
    </row>
    <row r="121" spans="1:2" ht="12.75">
      <c r="A121" s="67"/>
      <c r="B121" s="67"/>
    </row>
    <row r="122" spans="1:2" ht="12.75">
      <c r="A122" s="67"/>
      <c r="B122" s="67"/>
    </row>
    <row r="123" spans="1:2" ht="12.75">
      <c r="A123" s="67"/>
      <c r="B123" s="67"/>
    </row>
    <row r="124" spans="1:2" ht="12.75">
      <c r="A124" s="67"/>
      <c r="B124" s="67"/>
    </row>
    <row r="125" spans="1:2" ht="12.75">
      <c r="A125" s="67"/>
      <c r="B125" s="67"/>
    </row>
    <row r="126" spans="1:2" ht="12.75">
      <c r="A126" s="67"/>
      <c r="B126" s="67"/>
    </row>
    <row r="127" spans="1:2" ht="12.75">
      <c r="A127" s="67"/>
      <c r="B127" s="67"/>
    </row>
    <row r="128" spans="1:2" ht="12.75">
      <c r="A128" s="67"/>
      <c r="B128" s="67"/>
    </row>
    <row r="129" spans="1:2" ht="12.75">
      <c r="A129" s="67"/>
      <c r="B129" s="67"/>
    </row>
    <row r="130" spans="1:2" ht="12.75">
      <c r="A130" s="67"/>
      <c r="B130" s="67"/>
    </row>
    <row r="131" spans="1:2" ht="12.75">
      <c r="A131" s="67"/>
      <c r="B131" s="67"/>
    </row>
    <row r="132" spans="1:2" ht="12.75">
      <c r="A132" s="67"/>
      <c r="B132" s="67"/>
    </row>
    <row r="133" spans="1:2" ht="12.75">
      <c r="A133" s="67"/>
      <c r="B133" s="67"/>
    </row>
  </sheetData>
  <sheetProtection/>
  <mergeCells count="5">
    <mergeCell ref="A1:C1"/>
    <mergeCell ref="D1:E1"/>
    <mergeCell ref="A2:E2"/>
    <mergeCell ref="A5:A6"/>
    <mergeCell ref="A7:B7"/>
  </mergeCells>
  <printOptions horizontalCentered="1"/>
  <pageMargins left="0.7874015748031497" right="0.5511811023622047" top="0.984251968503937" bottom="0.984251968503937" header="0.5118110236220472" footer="0.5118110236220472"/>
  <pageSetup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view="pageBreakPreview" zoomScaleSheetLayoutView="100" zoomScalePageLayoutView="0" workbookViewId="0" topLeftCell="A1">
      <selection activeCell="G1" sqref="G1:H1"/>
    </sheetView>
  </sheetViews>
  <sheetFormatPr defaultColWidth="9.140625" defaultRowHeight="15"/>
  <cols>
    <col min="1" max="1" width="6.57421875" style="1" customWidth="1"/>
    <col min="2" max="2" width="10.00390625" style="1" customWidth="1"/>
    <col min="3" max="3" width="19.57421875" style="1" customWidth="1"/>
    <col min="4" max="4" width="13.140625" style="1" customWidth="1"/>
    <col min="5" max="5" width="11.28125" style="1" customWidth="1"/>
    <col min="6" max="6" width="14.140625" style="1" customWidth="1"/>
    <col min="7" max="7" width="15.57421875" style="1" customWidth="1"/>
    <col min="8" max="8" width="52.00390625" style="1" customWidth="1"/>
    <col min="9" max="16384" width="9.140625" style="1" customWidth="1"/>
  </cols>
  <sheetData>
    <row r="1" spans="1:8" ht="77.25" customHeight="1">
      <c r="A1" s="48"/>
      <c r="B1" s="48"/>
      <c r="C1" s="167"/>
      <c r="D1" s="74"/>
      <c r="E1" s="74"/>
      <c r="F1" s="74"/>
      <c r="G1" s="465" t="s">
        <v>485</v>
      </c>
      <c r="H1" s="465"/>
    </row>
    <row r="2" spans="1:8" ht="63.75" customHeight="1">
      <c r="A2" s="515" t="s">
        <v>213</v>
      </c>
      <c r="B2" s="515"/>
      <c r="C2" s="515"/>
      <c r="D2" s="515"/>
      <c r="E2" s="515"/>
      <c r="F2" s="515"/>
      <c r="G2" s="515"/>
      <c r="H2" s="515"/>
    </row>
    <row r="3" spans="1:8" ht="17.25" customHeight="1">
      <c r="A3" s="75"/>
      <c r="B3" s="75"/>
      <c r="C3" s="75"/>
      <c r="D3" s="75"/>
      <c r="E3" s="75"/>
      <c r="F3" s="75"/>
      <c r="G3" s="75"/>
      <c r="H3" s="76" t="s">
        <v>5</v>
      </c>
    </row>
    <row r="4" spans="1:8" ht="15.75" customHeight="1">
      <c r="A4" s="516" t="s">
        <v>6</v>
      </c>
      <c r="B4" s="516" t="s">
        <v>39</v>
      </c>
      <c r="C4" s="516" t="s">
        <v>214</v>
      </c>
      <c r="D4" s="512" t="s">
        <v>136</v>
      </c>
      <c r="E4" s="512" t="s">
        <v>215</v>
      </c>
      <c r="F4" s="512"/>
      <c r="G4" s="512" t="s">
        <v>216</v>
      </c>
      <c r="H4" s="516" t="s">
        <v>217</v>
      </c>
    </row>
    <row r="5" spans="1:8" ht="15.75" customHeight="1">
      <c r="A5" s="516"/>
      <c r="B5" s="516"/>
      <c r="C5" s="516"/>
      <c r="D5" s="512"/>
      <c r="E5" s="512" t="s">
        <v>37</v>
      </c>
      <c r="F5" s="512" t="s">
        <v>218</v>
      </c>
      <c r="G5" s="512"/>
      <c r="H5" s="516"/>
    </row>
    <row r="6" spans="1:8" ht="12.75">
      <c r="A6" s="516"/>
      <c r="B6" s="516"/>
      <c r="C6" s="516"/>
      <c r="D6" s="512"/>
      <c r="E6" s="512"/>
      <c r="F6" s="512"/>
      <c r="G6" s="512"/>
      <c r="H6" s="516"/>
    </row>
    <row r="7" spans="1:8" ht="12.75">
      <c r="A7" s="468">
        <v>851</v>
      </c>
      <c r="B7" s="468" t="s">
        <v>29</v>
      </c>
      <c r="C7" s="468"/>
      <c r="D7" s="345">
        <f>SUM(D8)</f>
        <v>5000000</v>
      </c>
      <c r="E7" s="345">
        <f>SUM(E8)</f>
        <v>0</v>
      </c>
      <c r="F7" s="345">
        <f>SUM(F8)</f>
        <v>5000000</v>
      </c>
      <c r="G7" s="113"/>
      <c r="H7" s="18"/>
    </row>
    <row r="8" spans="1:8" ht="38.25">
      <c r="A8" s="468"/>
      <c r="B8" s="115">
        <v>85111</v>
      </c>
      <c r="C8" s="115" t="s">
        <v>468</v>
      </c>
      <c r="D8" s="82">
        <f>SUM(E8:F8)</f>
        <v>5000000</v>
      </c>
      <c r="E8" s="338"/>
      <c r="F8" s="346">
        <v>5000000</v>
      </c>
      <c r="G8" s="344" t="s">
        <v>473</v>
      </c>
      <c r="H8" s="347" t="s">
        <v>472</v>
      </c>
    </row>
    <row r="9" spans="1:8" ht="30.75" customHeight="1">
      <c r="A9" s="513" t="s">
        <v>113</v>
      </c>
      <c r="B9" s="514" t="s">
        <v>219</v>
      </c>
      <c r="C9" s="514"/>
      <c r="D9" s="77">
        <f>SUM(D10)</f>
        <v>400000</v>
      </c>
      <c r="E9" s="77">
        <f>SUM(E10)</f>
        <v>400000</v>
      </c>
      <c r="F9" s="78">
        <f>SUM(F10)</f>
        <v>0</v>
      </c>
      <c r="G9" s="78"/>
      <c r="H9" s="79"/>
    </row>
    <row r="10" spans="1:8" ht="38.25">
      <c r="A10" s="513"/>
      <c r="B10" s="106" t="s">
        <v>114</v>
      </c>
      <c r="C10" s="94" t="s">
        <v>220</v>
      </c>
      <c r="D10" s="82">
        <f>SUM(E10:F10)</f>
        <v>400000</v>
      </c>
      <c r="E10" s="82">
        <v>400000</v>
      </c>
      <c r="F10" s="82">
        <v>0</v>
      </c>
      <c r="G10" s="83" t="s">
        <v>221</v>
      </c>
      <c r="H10" s="39" t="s">
        <v>222</v>
      </c>
    </row>
    <row r="11" spans="1:8" ht="30" customHeight="1">
      <c r="A11" s="513" t="s">
        <v>115</v>
      </c>
      <c r="B11" s="514" t="s">
        <v>223</v>
      </c>
      <c r="C11" s="514"/>
      <c r="D11" s="77">
        <f>SUM(D12)</f>
        <v>3098900</v>
      </c>
      <c r="E11" s="78">
        <f>SUM(E12)</f>
        <v>0</v>
      </c>
      <c r="F11" s="77">
        <f>SUM(F12)</f>
        <v>3098900</v>
      </c>
      <c r="G11" s="78"/>
      <c r="H11" s="79"/>
    </row>
    <row r="12" spans="1:8" ht="102">
      <c r="A12" s="513"/>
      <c r="B12" s="106" t="s">
        <v>116</v>
      </c>
      <c r="C12" s="94" t="s">
        <v>224</v>
      </c>
      <c r="D12" s="82">
        <f>SUM(E12:F12)</f>
        <v>3098900</v>
      </c>
      <c r="E12" s="82">
        <v>0</v>
      </c>
      <c r="F12" s="82">
        <v>3098900</v>
      </c>
      <c r="G12" s="83" t="s">
        <v>225</v>
      </c>
      <c r="H12" s="39" t="s">
        <v>453</v>
      </c>
    </row>
    <row r="13" spans="1:8" ht="27" customHeight="1">
      <c r="A13" s="513" t="s">
        <v>120</v>
      </c>
      <c r="B13" s="517" t="s">
        <v>35</v>
      </c>
      <c r="C13" s="517"/>
      <c r="D13" s="77">
        <f>SUM(D14)</f>
        <v>600000</v>
      </c>
      <c r="E13" s="77">
        <f>SUM(E14)</f>
        <v>600000</v>
      </c>
      <c r="F13" s="77">
        <f>SUM(F14)</f>
        <v>0</v>
      </c>
      <c r="G13" s="348"/>
      <c r="H13" s="39"/>
    </row>
    <row r="14" spans="1:8" ht="25.5">
      <c r="A14" s="513"/>
      <c r="B14" s="106" t="s">
        <v>128</v>
      </c>
      <c r="C14" s="94" t="s">
        <v>469</v>
      </c>
      <c r="D14" s="82">
        <f>SUM(E14:F14)</f>
        <v>600000</v>
      </c>
      <c r="E14" s="82">
        <v>600000</v>
      </c>
      <c r="F14" s="82">
        <v>0</v>
      </c>
      <c r="G14" s="83" t="s">
        <v>470</v>
      </c>
      <c r="H14" s="349" t="s">
        <v>471</v>
      </c>
    </row>
    <row r="15" spans="1:8" ht="30" customHeight="1">
      <c r="A15" s="513" t="s">
        <v>133</v>
      </c>
      <c r="B15" s="514" t="s">
        <v>226</v>
      </c>
      <c r="C15" s="514"/>
      <c r="D15" s="77">
        <f>SUM(D16)</f>
        <v>9990000</v>
      </c>
      <c r="E15" s="78">
        <f>SUM(E16)</f>
        <v>0</v>
      </c>
      <c r="F15" s="77">
        <f>SUM(F16)</f>
        <v>9990000</v>
      </c>
      <c r="G15" s="78"/>
      <c r="H15" s="79"/>
    </row>
    <row r="16" spans="1:8" ht="25.5">
      <c r="A16" s="513"/>
      <c r="B16" s="106" t="s">
        <v>134</v>
      </c>
      <c r="C16" s="94" t="s">
        <v>227</v>
      </c>
      <c r="D16" s="82">
        <f>SUM(E16:F16)</f>
        <v>9990000</v>
      </c>
      <c r="E16" s="82">
        <v>0</v>
      </c>
      <c r="F16" s="82">
        <f>6660000+3330000</f>
        <v>9990000</v>
      </c>
      <c r="G16" s="83" t="s">
        <v>228</v>
      </c>
      <c r="H16" s="39" t="s">
        <v>229</v>
      </c>
    </row>
    <row r="17" spans="1:8" ht="26.25" customHeight="1">
      <c r="A17" s="518" t="s">
        <v>230</v>
      </c>
      <c r="B17" s="518"/>
      <c r="C17" s="518"/>
      <c r="D17" s="58">
        <f>SUM(D15)+D11+D9+D7+D13</f>
        <v>19088900</v>
      </c>
      <c r="E17" s="58">
        <f>SUM(E15)+E11+E9+E7+E13</f>
        <v>1000000</v>
      </c>
      <c r="F17" s="58">
        <f>SUM(F15)+F11+F9+F7+F13</f>
        <v>18088900</v>
      </c>
      <c r="G17" s="84"/>
      <c r="H17" s="85"/>
    </row>
    <row r="18" spans="7:8" ht="12.75">
      <c r="G18" s="86"/>
      <c r="H18" s="86"/>
    </row>
    <row r="19" spans="4:8" ht="12.75">
      <c r="D19" s="14"/>
      <c r="G19" s="86"/>
      <c r="H19" s="86"/>
    </row>
    <row r="20" spans="7:8" ht="12.75">
      <c r="G20" s="86"/>
      <c r="H20" s="86"/>
    </row>
  </sheetData>
  <sheetProtection/>
  <mergeCells count="22">
    <mergeCell ref="A17:C17"/>
    <mergeCell ref="F5:F6"/>
    <mergeCell ref="A9:A10"/>
    <mergeCell ref="B9:C9"/>
    <mergeCell ref="A11:A12"/>
    <mergeCell ref="B11:C11"/>
    <mergeCell ref="G1:H1"/>
    <mergeCell ref="A2:H2"/>
    <mergeCell ref="A4:A6"/>
    <mergeCell ref="B4:B6"/>
    <mergeCell ref="C4:C6"/>
    <mergeCell ref="D4:D6"/>
    <mergeCell ref="H4:H6"/>
    <mergeCell ref="E5:E6"/>
    <mergeCell ref="E4:F4"/>
    <mergeCell ref="G4:G6"/>
    <mergeCell ref="A15:A16"/>
    <mergeCell ref="B15:C15"/>
    <mergeCell ref="A7:A8"/>
    <mergeCell ref="B7:C7"/>
    <mergeCell ref="B13:C13"/>
    <mergeCell ref="A13:A14"/>
  </mergeCells>
  <printOptions horizontalCentered="1"/>
  <pageMargins left="0.4330708661417323" right="0.35433070866141736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"/>
  <sheetViews>
    <sheetView view="pageBreakPreview" zoomScaleSheetLayoutView="100" zoomScalePageLayoutView="0" workbookViewId="0" topLeftCell="A1">
      <selection activeCell="G1" sqref="G1:H1"/>
    </sheetView>
  </sheetViews>
  <sheetFormatPr defaultColWidth="9.140625" defaultRowHeight="15"/>
  <cols>
    <col min="1" max="1" width="6.140625" style="1" customWidth="1"/>
    <col min="2" max="2" width="10.140625" style="1" customWidth="1"/>
    <col min="3" max="3" width="22.28125" style="1" bestFit="1" customWidth="1"/>
    <col min="4" max="4" width="12.421875" style="1" customWidth="1"/>
    <col min="5" max="5" width="13.140625" style="1" customWidth="1"/>
    <col min="6" max="6" width="16.140625" style="1" customWidth="1"/>
    <col min="7" max="7" width="15.8515625" style="1" customWidth="1"/>
    <col min="8" max="8" width="47.140625" style="1" customWidth="1"/>
    <col min="9" max="16384" width="9.140625" style="1" customWidth="1"/>
  </cols>
  <sheetData>
    <row r="1" spans="1:8" ht="77.25" customHeight="1">
      <c r="A1" s="48"/>
      <c r="B1" s="48"/>
      <c r="C1" s="167" t="s">
        <v>304</v>
      </c>
      <c r="D1" s="74"/>
      <c r="E1" s="74"/>
      <c r="F1" s="74"/>
      <c r="G1" s="465" t="s">
        <v>486</v>
      </c>
      <c r="H1" s="465"/>
    </row>
    <row r="2" spans="1:8" ht="63.75" customHeight="1">
      <c r="A2" s="515" t="s">
        <v>231</v>
      </c>
      <c r="B2" s="515"/>
      <c r="C2" s="515"/>
      <c r="D2" s="515"/>
      <c r="E2" s="515"/>
      <c r="F2" s="515"/>
      <c r="G2" s="515"/>
      <c r="H2" s="515"/>
    </row>
    <row r="3" spans="1:8" ht="17.25" customHeight="1">
      <c r="A3" s="75"/>
      <c r="B3" s="75"/>
      <c r="C3" s="75"/>
      <c r="D3" s="75"/>
      <c r="E3" s="75"/>
      <c r="F3" s="75"/>
      <c r="G3" s="75"/>
      <c r="H3" s="76" t="s">
        <v>5</v>
      </c>
    </row>
    <row r="4" spans="1:8" ht="15.75" customHeight="1">
      <c r="A4" s="516" t="s">
        <v>6</v>
      </c>
      <c r="B4" s="516" t="s">
        <v>39</v>
      </c>
      <c r="C4" s="516" t="s">
        <v>214</v>
      </c>
      <c r="D4" s="512" t="s">
        <v>136</v>
      </c>
      <c r="E4" s="512" t="s">
        <v>215</v>
      </c>
      <c r="F4" s="512"/>
      <c r="G4" s="512" t="s">
        <v>216</v>
      </c>
      <c r="H4" s="516" t="s">
        <v>217</v>
      </c>
    </row>
    <row r="5" spans="1:8" ht="15.75" customHeight="1">
      <c r="A5" s="516"/>
      <c r="B5" s="516"/>
      <c r="C5" s="516"/>
      <c r="D5" s="512"/>
      <c r="E5" s="512" t="s">
        <v>37</v>
      </c>
      <c r="F5" s="512" t="s">
        <v>218</v>
      </c>
      <c r="G5" s="512"/>
      <c r="H5" s="516"/>
    </row>
    <row r="6" spans="1:8" ht="12.75">
      <c r="A6" s="516"/>
      <c r="B6" s="516"/>
      <c r="C6" s="516"/>
      <c r="D6" s="512"/>
      <c r="E6" s="512"/>
      <c r="F6" s="512"/>
      <c r="G6" s="512"/>
      <c r="H6" s="516"/>
    </row>
    <row r="7" spans="1:8" ht="30.75" customHeight="1">
      <c r="A7" s="513" t="s">
        <v>62</v>
      </c>
      <c r="B7" s="514" t="s">
        <v>19</v>
      </c>
      <c r="C7" s="514"/>
      <c r="D7" s="77">
        <f>SUM(D8)</f>
        <v>800000</v>
      </c>
      <c r="E7" s="77">
        <f>SUM(E8)</f>
        <v>0</v>
      </c>
      <c r="F7" s="77">
        <f>SUM(F8)</f>
        <v>800000</v>
      </c>
      <c r="G7" s="78"/>
      <c r="H7" s="79"/>
    </row>
    <row r="8" spans="1:8" ht="63.75">
      <c r="A8" s="513"/>
      <c r="B8" s="80" t="s">
        <v>66</v>
      </c>
      <c r="C8" s="81" t="s">
        <v>368</v>
      </c>
      <c r="D8" s="77">
        <f>SUM(E8:F8)</f>
        <v>800000</v>
      </c>
      <c r="E8" s="38">
        <v>0</v>
      </c>
      <c r="F8" s="38">
        <v>800000</v>
      </c>
      <c r="G8" s="83" t="s">
        <v>451</v>
      </c>
      <c r="H8" s="39" t="s">
        <v>460</v>
      </c>
    </row>
    <row r="9" spans="1:8" ht="26.25" customHeight="1">
      <c r="A9" s="513" t="s">
        <v>82</v>
      </c>
      <c r="B9" s="514" t="s">
        <v>25</v>
      </c>
      <c r="C9" s="514"/>
      <c r="D9" s="77">
        <f>SUM(D10)</f>
        <v>300000</v>
      </c>
      <c r="E9" s="77">
        <f>SUM(E10)</f>
        <v>300000</v>
      </c>
      <c r="F9" s="77">
        <f>SUM(F10)</f>
        <v>0</v>
      </c>
      <c r="G9" s="78"/>
      <c r="H9" s="79"/>
    </row>
    <row r="10" spans="1:8" ht="51">
      <c r="A10" s="513"/>
      <c r="B10" s="80" t="s">
        <v>92</v>
      </c>
      <c r="C10" s="81" t="s">
        <v>28</v>
      </c>
      <c r="D10" s="77">
        <f>SUM(E10:F10)</f>
        <v>300000</v>
      </c>
      <c r="E10" s="38">
        <v>300000</v>
      </c>
      <c r="F10" s="38">
        <v>0</v>
      </c>
      <c r="G10" s="83" t="s">
        <v>232</v>
      </c>
      <c r="H10" s="39" t="s">
        <v>233</v>
      </c>
    </row>
    <row r="11" spans="1:8" ht="24" customHeight="1">
      <c r="A11" s="501" t="s">
        <v>230</v>
      </c>
      <c r="B11" s="501"/>
      <c r="C11" s="501"/>
      <c r="D11" s="331">
        <f>D9+D7</f>
        <v>1100000</v>
      </c>
      <c r="E11" s="331">
        <f>E9+E7</f>
        <v>300000</v>
      </c>
      <c r="F11" s="331">
        <f>F9+F7</f>
        <v>800000</v>
      </c>
      <c r="G11" s="333"/>
      <c r="H11" s="85"/>
    </row>
    <row r="12" spans="7:8" ht="12.75">
      <c r="G12" s="86"/>
      <c r="H12" s="86"/>
    </row>
    <row r="13" spans="7:8" ht="12.75">
      <c r="G13" s="86"/>
      <c r="H13" s="86"/>
    </row>
    <row r="14" spans="7:8" ht="12.75">
      <c r="G14" s="86"/>
      <c r="H14" s="86"/>
    </row>
    <row r="76" ht="12.75">
      <c r="O76" s="1">
        <v>766013</v>
      </c>
    </row>
    <row r="80" ht="12.75">
      <c r="O80" s="1">
        <v>567475</v>
      </c>
    </row>
  </sheetData>
  <sheetProtection/>
  <mergeCells count="16">
    <mergeCell ref="A9:A10"/>
    <mergeCell ref="B9:C9"/>
    <mergeCell ref="A11:C11"/>
    <mergeCell ref="G1:H1"/>
    <mergeCell ref="A2:H2"/>
    <mergeCell ref="A4:A6"/>
    <mergeCell ref="B4:B6"/>
    <mergeCell ref="C4:C6"/>
    <mergeCell ref="A7:A8"/>
    <mergeCell ref="B7:C7"/>
    <mergeCell ref="D4:D6"/>
    <mergeCell ref="E4:F4"/>
    <mergeCell ref="G4:G6"/>
    <mergeCell ref="H4:H6"/>
    <mergeCell ref="E5:E6"/>
    <mergeCell ref="F5:F6"/>
  </mergeCells>
  <printOptions horizontalCentered="1"/>
  <pageMargins left="0.43" right="0.34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J54"/>
  <sheetViews>
    <sheetView view="pageBreakPreview" zoomScaleSheetLayoutView="100" zoomScalePageLayoutView="0" workbookViewId="0" topLeftCell="A1">
      <selection activeCell="F1" sqref="F1:J1"/>
    </sheetView>
  </sheetViews>
  <sheetFormatPr defaultColWidth="9.140625" defaultRowHeight="15"/>
  <cols>
    <col min="1" max="1" width="7.57421875" style="87" customWidth="1"/>
    <col min="2" max="2" width="10.8515625" style="87" bestFit="1" customWidth="1"/>
    <col min="3" max="3" width="10.7109375" style="87" customWidth="1"/>
    <col min="4" max="4" width="20.421875" style="87" customWidth="1"/>
    <col min="5" max="5" width="12.57421875" style="87" customWidth="1"/>
    <col min="6" max="6" width="13.28125" style="87" customWidth="1"/>
    <col min="7" max="7" width="12.28125" style="87" customWidth="1"/>
    <col min="8" max="8" width="12.00390625" style="87" customWidth="1"/>
    <col min="9" max="9" width="11.8515625" style="87" customWidth="1"/>
    <col min="10" max="10" width="12.00390625" style="87" customWidth="1"/>
    <col min="11" max="16384" width="9.140625" style="87" customWidth="1"/>
  </cols>
  <sheetData>
    <row r="1" spans="1:10" ht="84" customHeight="1">
      <c r="A1" s="502"/>
      <c r="B1" s="502"/>
      <c r="C1" s="503"/>
      <c r="D1" s="502"/>
      <c r="E1" s="502"/>
      <c r="F1" s="465" t="s">
        <v>487</v>
      </c>
      <c r="G1" s="465"/>
      <c r="H1" s="465"/>
      <c r="I1" s="465"/>
      <c r="J1" s="465"/>
    </row>
    <row r="2" spans="1:10" ht="68.25" customHeight="1">
      <c r="A2" s="504" t="s">
        <v>234</v>
      </c>
      <c r="B2" s="504"/>
      <c r="C2" s="504"/>
      <c r="D2" s="504"/>
      <c r="E2" s="504"/>
      <c r="F2" s="504"/>
      <c r="G2" s="504"/>
      <c r="H2" s="504"/>
      <c r="I2" s="504"/>
      <c r="J2" s="504"/>
    </row>
    <row r="3" spans="1:10" s="89" customFormat="1" ht="33" customHeight="1">
      <c r="A3" s="88"/>
      <c r="B3" s="88"/>
      <c r="C3" s="88"/>
      <c r="D3" s="88"/>
      <c r="J3" s="90" t="s">
        <v>5</v>
      </c>
    </row>
    <row r="4" spans="1:10" s="91" customFormat="1" ht="34.5" customHeight="1">
      <c r="A4" s="519" t="s">
        <v>477</v>
      </c>
      <c r="B4" s="519"/>
      <c r="C4" s="519"/>
      <c r="D4" s="519"/>
      <c r="E4" s="519"/>
      <c r="F4" s="519"/>
      <c r="G4" s="519"/>
      <c r="H4" s="519"/>
      <c r="I4" s="519"/>
      <c r="J4" s="519"/>
    </row>
    <row r="5" spans="1:10" s="91" customFormat="1" ht="30" customHeight="1">
      <c r="A5" s="319" t="s">
        <v>6</v>
      </c>
      <c r="B5" s="319" t="s">
        <v>235</v>
      </c>
      <c r="C5" s="319" t="s">
        <v>236</v>
      </c>
      <c r="D5" s="516" t="s">
        <v>214</v>
      </c>
      <c r="E5" s="516"/>
      <c r="F5" s="516"/>
      <c r="G5" s="516"/>
      <c r="H5" s="516"/>
      <c r="I5" s="516" t="s">
        <v>237</v>
      </c>
      <c r="J5" s="516"/>
    </row>
    <row r="6" spans="1:10" s="91" customFormat="1" ht="30" customHeight="1">
      <c r="A6" s="92" t="s">
        <v>120</v>
      </c>
      <c r="B6" s="520" t="s">
        <v>35</v>
      </c>
      <c r="C6" s="520"/>
      <c r="D6" s="520"/>
      <c r="E6" s="520"/>
      <c r="F6" s="520"/>
      <c r="G6" s="520"/>
      <c r="H6" s="520"/>
      <c r="I6" s="521">
        <f>SUM(I7)</f>
        <v>2948110</v>
      </c>
      <c r="J6" s="522"/>
    </row>
    <row r="7" spans="1:10" s="91" customFormat="1" ht="30" customHeight="1">
      <c r="A7" s="93"/>
      <c r="B7" s="94" t="s">
        <v>127</v>
      </c>
      <c r="C7" s="523" t="s">
        <v>238</v>
      </c>
      <c r="D7" s="523"/>
      <c r="E7" s="523"/>
      <c r="F7" s="523"/>
      <c r="G7" s="523"/>
      <c r="H7" s="523"/>
      <c r="I7" s="524">
        <f>SUM(I8:J9)</f>
        <v>2948110</v>
      </c>
      <c r="J7" s="525"/>
    </row>
    <row r="8" spans="1:10" s="91" customFormat="1" ht="30" customHeight="1">
      <c r="A8" s="95"/>
      <c r="B8" s="96"/>
      <c r="C8" s="18">
        <v>2310</v>
      </c>
      <c r="D8" s="526"/>
      <c r="E8" s="526"/>
      <c r="F8" s="526"/>
      <c r="G8" s="526"/>
      <c r="H8" s="526"/>
      <c r="I8" s="527">
        <v>2878110</v>
      </c>
      <c r="J8" s="528"/>
    </row>
    <row r="9" spans="1:10" s="91" customFormat="1" ht="30" customHeight="1">
      <c r="A9" s="95"/>
      <c r="B9" s="96"/>
      <c r="C9" s="18">
        <v>2320</v>
      </c>
      <c r="D9" s="526"/>
      <c r="E9" s="526"/>
      <c r="F9" s="526"/>
      <c r="G9" s="526"/>
      <c r="H9" s="526"/>
      <c r="I9" s="529">
        <v>70000</v>
      </c>
      <c r="J9" s="529"/>
    </row>
    <row r="10" spans="1:10" s="91" customFormat="1" ht="30" customHeight="1">
      <c r="A10" s="518" t="s">
        <v>36</v>
      </c>
      <c r="B10" s="518"/>
      <c r="C10" s="518"/>
      <c r="D10" s="518"/>
      <c r="E10" s="518"/>
      <c r="F10" s="518"/>
      <c r="G10" s="518"/>
      <c r="H10" s="518"/>
      <c r="I10" s="530">
        <f>SUM(I7)</f>
        <v>2948110</v>
      </c>
      <c r="J10" s="530"/>
    </row>
    <row r="11" spans="1:6" s="91" customFormat="1" ht="81" customHeight="1">
      <c r="A11" s="97"/>
      <c r="B11" s="97"/>
      <c r="C11" s="98"/>
      <c r="D11" s="99"/>
      <c r="E11" s="100"/>
      <c r="F11" s="101"/>
    </row>
    <row r="12" spans="1:10" s="91" customFormat="1" ht="15.75">
      <c r="A12" s="102"/>
      <c r="B12" s="102"/>
      <c r="C12" s="103"/>
      <c r="D12" s="104"/>
      <c r="E12" s="104"/>
      <c r="F12" s="104"/>
      <c r="G12" s="104"/>
      <c r="H12" s="104"/>
      <c r="I12" s="103"/>
      <c r="J12" s="105" t="s">
        <v>5</v>
      </c>
    </row>
    <row r="13" spans="1:10" s="91" customFormat="1" ht="41.25" customHeight="1">
      <c r="A13" s="519" t="s">
        <v>478</v>
      </c>
      <c r="B13" s="519"/>
      <c r="C13" s="519"/>
      <c r="D13" s="519"/>
      <c r="E13" s="519"/>
      <c r="F13" s="519"/>
      <c r="G13" s="519"/>
      <c r="H13" s="519"/>
      <c r="I13" s="519"/>
      <c r="J13" s="519"/>
    </row>
    <row r="14" spans="1:10" s="91" customFormat="1" ht="15" customHeight="1">
      <c r="A14" s="516" t="s">
        <v>6</v>
      </c>
      <c r="B14" s="516" t="s">
        <v>39</v>
      </c>
      <c r="C14" s="516" t="s">
        <v>214</v>
      </c>
      <c r="D14" s="516"/>
      <c r="E14" s="512" t="s">
        <v>239</v>
      </c>
      <c r="F14" s="512" t="s">
        <v>240</v>
      </c>
      <c r="G14" s="516" t="s">
        <v>43</v>
      </c>
      <c r="H14" s="516"/>
      <c r="I14" s="516"/>
      <c r="J14" s="512" t="s">
        <v>241</v>
      </c>
    </row>
    <row r="15" spans="1:10" s="91" customFormat="1" ht="45">
      <c r="A15" s="516"/>
      <c r="B15" s="516"/>
      <c r="C15" s="516"/>
      <c r="D15" s="516"/>
      <c r="E15" s="516"/>
      <c r="F15" s="516"/>
      <c r="G15" s="319" t="s">
        <v>242</v>
      </c>
      <c r="H15" s="319" t="s">
        <v>243</v>
      </c>
      <c r="I15" s="319" t="s">
        <v>244</v>
      </c>
      <c r="J15" s="512"/>
    </row>
    <row r="16" spans="1:10" s="91" customFormat="1" ht="30" customHeight="1">
      <c r="A16" s="531" t="s">
        <v>120</v>
      </c>
      <c r="B16" s="532" t="s">
        <v>245</v>
      </c>
      <c r="C16" s="532"/>
      <c r="D16" s="532"/>
      <c r="E16" s="78">
        <f aca="true" t="shared" si="0" ref="E16:J16">SUM(E17:E17)</f>
        <v>2948110</v>
      </c>
      <c r="F16" s="78">
        <f t="shared" si="0"/>
        <v>2948110</v>
      </c>
      <c r="G16" s="78">
        <f t="shared" si="0"/>
        <v>0</v>
      </c>
      <c r="H16" s="78">
        <f t="shared" si="0"/>
        <v>2948110</v>
      </c>
      <c r="I16" s="78">
        <f t="shared" si="0"/>
        <v>0</v>
      </c>
      <c r="J16" s="78">
        <f t="shared" si="0"/>
        <v>0</v>
      </c>
    </row>
    <row r="17" spans="1:10" s="91" customFormat="1" ht="30" customHeight="1">
      <c r="A17" s="531"/>
      <c r="B17" s="106" t="s">
        <v>127</v>
      </c>
      <c r="C17" s="423" t="s">
        <v>238</v>
      </c>
      <c r="D17" s="423"/>
      <c r="E17" s="38">
        <f>SUM(F17,J17)</f>
        <v>2948110</v>
      </c>
      <c r="F17" s="38">
        <f>SUM(G17:I17)</f>
        <v>2948110</v>
      </c>
      <c r="G17" s="38"/>
      <c r="H17" s="38">
        <v>2948110</v>
      </c>
      <c r="I17" s="38"/>
      <c r="J17" s="38">
        <v>0</v>
      </c>
    </row>
    <row r="18" spans="1:10" s="91" customFormat="1" ht="30" customHeight="1">
      <c r="A18" s="501" t="s">
        <v>230</v>
      </c>
      <c r="B18" s="501"/>
      <c r="C18" s="501"/>
      <c r="D18" s="501"/>
      <c r="E18" s="331">
        <f aca="true" t="shared" si="1" ref="E18:J18">E16</f>
        <v>2948110</v>
      </c>
      <c r="F18" s="331">
        <f t="shared" si="1"/>
        <v>2948110</v>
      </c>
      <c r="G18" s="331">
        <f t="shared" si="1"/>
        <v>0</v>
      </c>
      <c r="H18" s="331">
        <f t="shared" si="1"/>
        <v>2948110</v>
      </c>
      <c r="I18" s="331">
        <f t="shared" si="1"/>
        <v>0</v>
      </c>
      <c r="J18" s="331">
        <f t="shared" si="1"/>
        <v>0</v>
      </c>
    </row>
    <row r="19" spans="1:6" ht="12.75">
      <c r="A19" s="89"/>
      <c r="B19" s="89"/>
      <c r="C19" s="60"/>
      <c r="D19" s="89"/>
      <c r="E19" s="89"/>
      <c r="F19" s="61"/>
    </row>
    <row r="20" spans="1:6" ht="12.75">
      <c r="A20" s="89"/>
      <c r="B20" s="89"/>
      <c r="C20" s="60"/>
      <c r="D20" s="89"/>
      <c r="E20" s="89"/>
      <c r="F20" s="61"/>
    </row>
    <row r="21" spans="1:6" ht="12.75">
      <c r="A21" s="89"/>
      <c r="B21" s="89"/>
      <c r="C21" s="60"/>
      <c r="D21" s="89"/>
      <c r="E21" s="89"/>
      <c r="F21" s="61"/>
    </row>
    <row r="22" spans="1:6" ht="12.75">
      <c r="A22" s="89"/>
      <c r="B22" s="89"/>
      <c r="C22" s="60"/>
      <c r="D22" s="89"/>
      <c r="E22" s="89"/>
      <c r="F22" s="61"/>
    </row>
    <row r="23" spans="1:6" ht="12.75">
      <c r="A23" s="89"/>
      <c r="B23" s="89"/>
      <c r="C23" s="60"/>
      <c r="D23" s="89"/>
      <c r="E23" s="89"/>
      <c r="F23" s="61"/>
    </row>
    <row r="24" spans="1:6" ht="12.75">
      <c r="A24" s="89"/>
      <c r="B24" s="89"/>
      <c r="C24" s="60"/>
      <c r="D24" s="89"/>
      <c r="E24" s="89"/>
      <c r="F24" s="61"/>
    </row>
    <row r="25" spans="1:6" ht="12.75">
      <c r="A25" s="89"/>
      <c r="B25" s="89"/>
      <c r="C25" s="60"/>
      <c r="D25" s="89"/>
      <c r="E25" s="89"/>
      <c r="F25" s="61"/>
    </row>
    <row r="26" spans="1:6" ht="12.75">
      <c r="A26" s="89"/>
      <c r="B26" s="89"/>
      <c r="C26" s="60"/>
      <c r="D26" s="89"/>
      <c r="E26" s="89"/>
      <c r="F26" s="61"/>
    </row>
    <row r="27" spans="1:6" ht="12.75">
      <c r="A27" s="89"/>
      <c r="B27" s="89"/>
      <c r="C27" s="60"/>
      <c r="D27" s="89"/>
      <c r="E27" s="89"/>
      <c r="F27" s="61"/>
    </row>
    <row r="28" spans="1:6" ht="12.75">
      <c r="A28" s="89"/>
      <c r="B28" s="89"/>
      <c r="C28" s="60"/>
      <c r="D28" s="89"/>
      <c r="E28" s="89"/>
      <c r="F28" s="61"/>
    </row>
    <row r="29" spans="1:6" ht="12.75">
      <c r="A29" s="89"/>
      <c r="B29" s="89"/>
      <c r="C29" s="60"/>
      <c r="D29" s="89"/>
      <c r="E29" s="89"/>
      <c r="F29" s="61"/>
    </row>
    <row r="30" spans="3:6" ht="12.75">
      <c r="C30" s="60"/>
      <c r="D30" s="89"/>
      <c r="E30" s="89"/>
      <c r="F30" s="61"/>
    </row>
    <row r="31" spans="3:6" ht="12.75">
      <c r="C31" s="60"/>
      <c r="D31" s="89"/>
      <c r="E31" s="89"/>
      <c r="F31" s="61"/>
    </row>
    <row r="32" spans="3:6" ht="12.75">
      <c r="C32" s="107"/>
      <c r="E32" s="89"/>
      <c r="F32" s="61"/>
    </row>
    <row r="33" spans="3:6" ht="12.75">
      <c r="C33" s="107"/>
      <c r="E33" s="89"/>
      <c r="F33" s="61"/>
    </row>
    <row r="34" spans="3:6" ht="12.75">
      <c r="C34" s="107"/>
      <c r="E34" s="89"/>
      <c r="F34" s="61"/>
    </row>
    <row r="35" spans="3:6" ht="12.75">
      <c r="C35" s="107"/>
      <c r="E35" s="89"/>
      <c r="F35" s="61"/>
    </row>
    <row r="36" spans="3:6" ht="12.75">
      <c r="C36" s="107"/>
      <c r="E36" s="89"/>
      <c r="F36" s="61"/>
    </row>
    <row r="37" spans="3:6" ht="12.75">
      <c r="C37" s="107"/>
      <c r="F37" s="108"/>
    </row>
    <row r="38" spans="3:6" ht="12.75">
      <c r="C38" s="107"/>
      <c r="F38" s="108"/>
    </row>
    <row r="39" spans="3:6" ht="12.75">
      <c r="C39" s="107"/>
      <c r="F39" s="108"/>
    </row>
    <row r="40" spans="3:6" ht="12.75">
      <c r="C40" s="107"/>
      <c r="F40" s="108"/>
    </row>
    <row r="41" spans="3:6" ht="12.75">
      <c r="C41" s="107"/>
      <c r="F41" s="108"/>
    </row>
    <row r="42" spans="3:6" ht="12.75">
      <c r="C42" s="107"/>
      <c r="F42" s="108"/>
    </row>
    <row r="43" spans="3:6" ht="12.75">
      <c r="C43" s="107"/>
      <c r="F43" s="108"/>
    </row>
    <row r="44" spans="3:6" ht="12.75">
      <c r="C44" s="107"/>
      <c r="F44" s="108"/>
    </row>
    <row r="45" spans="3:6" ht="12.75">
      <c r="C45" s="107"/>
      <c r="F45" s="108"/>
    </row>
    <row r="46" spans="3:6" ht="12.75">
      <c r="C46" s="107"/>
      <c r="E46" s="109"/>
      <c r="F46" s="108"/>
    </row>
    <row r="47" spans="3:6" ht="12.75">
      <c r="C47" s="107"/>
      <c r="F47" s="108"/>
    </row>
    <row r="48" ht="12.75">
      <c r="F48" s="108"/>
    </row>
    <row r="49" ht="12.75">
      <c r="F49" s="108"/>
    </row>
    <row r="50" ht="12.75">
      <c r="F50" s="108"/>
    </row>
    <row r="51" ht="12.75">
      <c r="F51" s="108"/>
    </row>
    <row r="52" ht="12.75">
      <c r="F52" s="108"/>
    </row>
    <row r="53" ht="12.75">
      <c r="F53" s="108"/>
    </row>
    <row r="54" ht="12.75">
      <c r="F54" s="108"/>
    </row>
  </sheetData>
  <sheetProtection/>
  <mergeCells count="28">
    <mergeCell ref="F14:F15"/>
    <mergeCell ref="G14:I14"/>
    <mergeCell ref="J14:J15"/>
    <mergeCell ref="A16:A17"/>
    <mergeCell ref="B16:D16"/>
    <mergeCell ref="C17:D17"/>
    <mergeCell ref="A18:D18"/>
    <mergeCell ref="D9:H9"/>
    <mergeCell ref="I9:J9"/>
    <mergeCell ref="A10:H10"/>
    <mergeCell ref="I10:J10"/>
    <mergeCell ref="A13:J13"/>
    <mergeCell ref="A14:A15"/>
    <mergeCell ref="B14:B15"/>
    <mergeCell ref="C14:D15"/>
    <mergeCell ref="E14:E15"/>
    <mergeCell ref="B6:H6"/>
    <mergeCell ref="I6:J6"/>
    <mergeCell ref="C7:H7"/>
    <mergeCell ref="I7:J7"/>
    <mergeCell ref="D8:H8"/>
    <mergeCell ref="I8:J8"/>
    <mergeCell ref="A1:E1"/>
    <mergeCell ref="F1:J1"/>
    <mergeCell ref="A2:J2"/>
    <mergeCell ref="A4:J4"/>
    <mergeCell ref="D5:H5"/>
    <mergeCell ref="I5:J5"/>
  </mergeCells>
  <printOptions horizontalCentered="1"/>
  <pageMargins left="0.7874015748031497" right="0.3937007874015748" top="0.984251968503937" bottom="0.984251968503937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2011-02-01T09:23:16Z</dcterms:modified>
  <cp:category/>
  <cp:version/>
  <cp:contentType/>
  <cp:contentStatus/>
</cp:coreProperties>
</file>