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40" windowHeight="11535" tabRatio="966" activeTab="1"/>
  </bookViews>
  <sheets>
    <sheet name="Tabela Nr 1" sheetId="1" r:id="rId1"/>
    <sheet name="Tabela Nr 2" sheetId="2" r:id="rId2"/>
    <sheet name="Zał Nr 1" sheetId="3" r:id="rId3"/>
    <sheet name="Zał Nr 2" sheetId="4" r:id="rId4"/>
    <sheet name="Zał Nr 3" sheetId="5" r:id="rId5"/>
    <sheet name="Zał Nr 4" sheetId="6" r:id="rId6"/>
    <sheet name="Zał Nr 5" sheetId="7" r:id="rId7"/>
    <sheet name="Zał Nr 6" sheetId="8" r:id="rId8"/>
    <sheet name="Zał Nr 7" sheetId="9" r:id="rId9"/>
    <sheet name="Zał Nr 8" sheetId="10" r:id="rId10"/>
    <sheet name="Zał Nr 9" sheetId="11" r:id="rId11"/>
    <sheet name="Zał Nr 10" sheetId="12" r:id="rId12"/>
    <sheet name="Zał Nr 11 doch" sheetId="13" r:id="rId13"/>
    <sheet name="Zał Nr 11 wyd" sheetId="14" r:id="rId14"/>
    <sheet name="Zał Nr 12" sheetId="15" r:id="rId15"/>
    <sheet name="Zał Nr 13" sheetId="16" r:id="rId16"/>
    <sheet name="Arkusz1" sheetId="17" r:id="rId17"/>
  </sheets>
  <definedNames>
    <definedName name="_xlnm.Print_Area" localSheetId="0">'Tabela Nr 1'!$A$1:$D$276</definedName>
    <definedName name="_xlnm.Print_Area" localSheetId="1">'Tabela Nr 2'!$A$1:$Q$172</definedName>
    <definedName name="_xlnm.Print_Area" localSheetId="2">'Zał Nr 1'!$A$1:$E$62</definedName>
    <definedName name="_xlnm.Print_Area" localSheetId="11">'Zał Nr 10'!$A$1:$F$9</definedName>
    <definedName name="_xlnm.Print_Area" localSheetId="12">'Zał Nr 11 doch'!$A$1:$E$52</definedName>
    <definedName name="_xlnm.Print_Area" localSheetId="13">'Zał Nr 11 wyd'!$A$1:$K$30</definedName>
    <definedName name="_xlnm.Print_Area" localSheetId="14">'Zał Nr 12'!$A$1:$G$11</definedName>
    <definedName name="_xlnm.Print_Area" localSheetId="15">'Zał Nr 13'!$A$1:$F$31</definedName>
    <definedName name="_xlnm.Print_Area" localSheetId="3">'Zał Nr 2'!$A$1:$H$19</definedName>
    <definedName name="_xlnm.Print_Area" localSheetId="4">'Zał Nr 3'!$A$1:$E$16</definedName>
    <definedName name="_xlnm.Print_Area" localSheetId="5">'Zał Nr 4'!$A$1:$E$6</definedName>
    <definedName name="_xlnm.Print_Area" localSheetId="6">'Zał Nr 5'!$A$1:$H$18</definedName>
    <definedName name="_xlnm.Print_Area" localSheetId="7">'Zał Nr 6'!$A$1:$H$9</definedName>
    <definedName name="_xlnm.Print_Area" localSheetId="8">'Zał Nr 7'!$A$1:$J$18</definedName>
    <definedName name="_xlnm.Print_Area" localSheetId="9">'Zał Nr 8'!$A$1:$F$32</definedName>
    <definedName name="_xlnm.Print_Area" localSheetId="10">'Zał Nr 9'!$A$1:$F$23</definedName>
    <definedName name="_xlnm.Print_Titles" localSheetId="0">'Tabela Nr 1'!$6:$8</definedName>
    <definedName name="_xlnm.Print_Titles" localSheetId="1">'Tabela Nr 2'!$4:$7</definedName>
  </definedNames>
  <calcPr fullCalcOnLoad="1"/>
</workbook>
</file>

<file path=xl/comments7.xml><?xml version="1.0" encoding="utf-8"?>
<comments xmlns="http://schemas.openxmlformats.org/spreadsheetml/2006/main">
  <authors>
    <author>m.jachymczyk</author>
  </authors>
  <commentList>
    <comment ref="H4" authorId="0">
      <text>
        <r>
          <rPr>
            <b/>
            <sz val="8"/>
            <rFont val="Tahoma"/>
            <family val="2"/>
          </rPr>
          <t>m.jachymczyk: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<sst xmlns="http://schemas.openxmlformats.org/spreadsheetml/2006/main" count="947" uniqueCount="519">
  <si>
    <t>ZESTAWIENIE  DOCHODÓW  I  WYDATKÓW  ZWIĄZANYCH  
Z  REALIZACJĄ  ZADAŃ  Z  ZAKRESU  ADMINISTRACJI  RZĄDOWEJ  
ORAZ  INNYCH  ZADAŃ  ZLECONYCH  SAMORZĄDOWI 
WOJEWÓDZTWA  PODKARPACKIEGO USTAWAMI</t>
  </si>
  <si>
    <t>w złotych</t>
  </si>
  <si>
    <t>DOCHODY Z TYTUŁU PRZYZNANYCH Z BUDŻETU PAŃSTWA DOTACJI 
NA REALIZACJĘ ZADAŃ Z ZAKRESU ADMINISTRACJI RZĄDOWEJ</t>
  </si>
  <si>
    <t>Dział</t>
  </si>
  <si>
    <t>Rozdział</t>
  </si>
  <si>
    <t>Paragraf</t>
  </si>
  <si>
    <t>Nazwa</t>
  </si>
  <si>
    <t>Kwota</t>
  </si>
  <si>
    <t>010</t>
  </si>
  <si>
    <t>ROLNICTWO I ŁOWIECTWO</t>
  </si>
  <si>
    <t>01005</t>
  </si>
  <si>
    <t>Prace geodezyjno - urządzeniowe na potrzeby rolnictwa</t>
  </si>
  <si>
    <t>2210</t>
  </si>
  <si>
    <t>01008</t>
  </si>
  <si>
    <t>Melioracje wodne</t>
  </si>
  <si>
    <t>01041</t>
  </si>
  <si>
    <t>Program Rozwoju Obszarów Wiejskich 2007-2013</t>
  </si>
  <si>
    <t>01095</t>
  </si>
  <si>
    <t>Pozostała działalność</t>
  </si>
  <si>
    <t>600</t>
  </si>
  <si>
    <t>TRANSPORT I ŁĄCZNOŚĆ</t>
  </si>
  <si>
    <t>60003</t>
  </si>
  <si>
    <t>Krajowe pasażerskie przewozy autobusowe</t>
  </si>
  <si>
    <t>710</t>
  </si>
  <si>
    <t>DZIAŁALNOŚĆ USŁUGOWA</t>
  </si>
  <si>
    <t>71012</t>
  </si>
  <si>
    <t>Ośrodki dokumentacji geodezyjnej i kartograficznej</t>
  </si>
  <si>
    <t>71013</t>
  </si>
  <si>
    <t>Prace geodezyjne i kartograficzne (nieinwestycyjne)</t>
  </si>
  <si>
    <t>71095</t>
  </si>
  <si>
    <t>750</t>
  </si>
  <si>
    <t>ADMINISTRACJA PUBLICZNA</t>
  </si>
  <si>
    <t>75011</t>
  </si>
  <si>
    <t>Urzędy wojewódzkie</t>
  </si>
  <si>
    <t>75046</t>
  </si>
  <si>
    <t>Komisje egzaminacyjne</t>
  </si>
  <si>
    <t>851</t>
  </si>
  <si>
    <t>OCHRONA  ZDROWIA</t>
  </si>
  <si>
    <t>85141</t>
  </si>
  <si>
    <t>Ratownictwo medyczne</t>
  </si>
  <si>
    <t>85156</t>
  </si>
  <si>
    <t>Składki na ubezpieczenie zdrowotne oraz świadczenia 
dla osób nieobjętych obowiązkiem ubezpieczenia zdrowotnego</t>
  </si>
  <si>
    <t>852</t>
  </si>
  <si>
    <t>POMOC SPOŁECZNA</t>
  </si>
  <si>
    <t>85212</t>
  </si>
  <si>
    <t>Świadczenia rodzinne, świadczenie z funduszu alimentacyjnego oraz składki
na ubezpieczenia emerytalne i rentowe z ubezpieczenia społecznego</t>
  </si>
  <si>
    <t>853</t>
  </si>
  <si>
    <t>POZOSTAŁE ZADANIA W ZAKRESIE POLITYKI SPOŁECZNEJ</t>
  </si>
  <si>
    <t>85332</t>
  </si>
  <si>
    <t>Wojewódzkie urzędy pracy</t>
  </si>
  <si>
    <t>DOCHODY OGÓŁEM</t>
  </si>
  <si>
    <t xml:space="preserve">    w złotych</t>
  </si>
  <si>
    <t xml:space="preserve">WYDATKI  NA  ZADANIA  Z  ZAKRESU  ADMINISTRACJI  RZĄDOWEJ                                                                                                                                                                                         </t>
  </si>
  <si>
    <t>Wydatki 
OGÓŁEM</t>
  </si>
  <si>
    <t>Wydatki 
bieżące</t>
  </si>
  <si>
    <t>z tego:</t>
  </si>
  <si>
    <t>Wydatki 
majątkowe</t>
  </si>
  <si>
    <t>Wydatki jednostek budżetowych</t>
  </si>
  <si>
    <t>w tym:</t>
  </si>
  <si>
    <t>Dotacje na zadania bieżace</t>
  </si>
  <si>
    <t>Świadczenia na rzecz osób fizycznych</t>
  </si>
  <si>
    <t>wynagro-
dzenia i 
składki od nich naliczane</t>
  </si>
  <si>
    <t>wydatki związane z realizacjąich statutowych zadań</t>
  </si>
  <si>
    <t>Program Rozwoju Obszarów Wiejskich 
2007-2013</t>
  </si>
  <si>
    <t>Ośrodki dokumentacji 
geodezyjnej i kartograficznej</t>
  </si>
  <si>
    <t>Składki na ubezpieczenie zdrowotne oraz świadczenia dla osób nieobjętych obowiązkiem ubezpieczenia zdrowotnego</t>
  </si>
  <si>
    <t>Świadczenia rodzinne, świadczenie z funduszu alimentacyjnego oraz składki na ubezpieczenia emerytalne i rentowe z ubezpieczenia społecznego</t>
  </si>
  <si>
    <t>WYDATKI OGÓŁEM</t>
  </si>
  <si>
    <t>PLAN  DOCHODÓW  PODLEGAJĄCYCH  PRZEKAZANIU  DO  BUDŻETU  PAŃSTWA ORAZ STANOWIĄCYCH DOCHÓD BUDŻETU WOJEWÓDZTWA ZWIĄZANYCH  Z  REALIZACJĄ  ZADAŃ  Z  ZAKRESU  ADMINISTRACJI  RZĄDOWEJ</t>
  </si>
  <si>
    <t>Dochody
OGÓŁEM</t>
  </si>
  <si>
    <t>w tym: podlegające przekazaniu</t>
  </si>
  <si>
    <t xml:space="preserve">do budżetu państwa </t>
  </si>
  <si>
    <t>do budżetu samorządu</t>
  </si>
  <si>
    <t>OGÓŁEM</t>
  </si>
  <si>
    <t>71005</t>
  </si>
  <si>
    <t>Prace geologiczne (nieinwestycyjne)</t>
  </si>
  <si>
    <t>OBRONA NARODOWA</t>
  </si>
  <si>
    <t>75212</t>
  </si>
  <si>
    <t>Pozostałe wydatki obronne</t>
  </si>
  <si>
    <t>752</t>
  </si>
  <si>
    <t>SZCZEGÓŁOWY PODZIAŁ WYDATKÓW</t>
  </si>
  <si>
    <t>Wydatki
ogółem</t>
  </si>
  <si>
    <t>Wydatki
bieżące</t>
  </si>
  <si>
    <t>Wydatki
majątkowe</t>
  </si>
  <si>
    <t>Wydatki
jednostek
budżetowych</t>
  </si>
  <si>
    <t>w tym na:</t>
  </si>
  <si>
    <t>Dotacje na
zadania
bieżące</t>
  </si>
  <si>
    <t>Świadczenia
na rzecz osób fizycznych</t>
  </si>
  <si>
    <t>Wydatki na programy finansowane
z udziałem środków UE
i źródeł zagranicznych</t>
  </si>
  <si>
    <t>Wypłaty z tytułu
poręczeń i gwarancji</t>
  </si>
  <si>
    <t>Obsługa
długu JST</t>
  </si>
  <si>
    <t>Inwestycje
i zakupy
inwestycyjne</t>
  </si>
  <si>
    <t>Zakup i
objęcie
akcji i
udziałów</t>
  </si>
  <si>
    <t>Wniesienie
wkładów do
spółek prawa
handlowego</t>
  </si>
  <si>
    <t>wynagrodzenia
i składki od
nich naliczane</t>
  </si>
  <si>
    <t>wydatki
związane
z realizacją
ich 
statutowych
zadań</t>
  </si>
  <si>
    <t>programy finansowane
z udziałem środków UE oraz źródeł zagranicznych</t>
  </si>
  <si>
    <t>01004</t>
  </si>
  <si>
    <t>01006</t>
  </si>
  <si>
    <t>01009</t>
  </si>
  <si>
    <t>01042</t>
  </si>
  <si>
    <t>01078</t>
  </si>
  <si>
    <t>GG</t>
  </si>
  <si>
    <t>RW</t>
  </si>
  <si>
    <t>050</t>
  </si>
  <si>
    <t>05011</t>
  </si>
  <si>
    <t>150</t>
  </si>
  <si>
    <t>15011</t>
  </si>
  <si>
    <t>PP</t>
  </si>
  <si>
    <t>RR</t>
  </si>
  <si>
    <t>15013</t>
  </si>
  <si>
    <t>15095</t>
  </si>
  <si>
    <t>400</t>
  </si>
  <si>
    <t>40001</t>
  </si>
  <si>
    <t>40003</t>
  </si>
  <si>
    <t>40095</t>
  </si>
  <si>
    <t>500</t>
  </si>
  <si>
    <t>50005</t>
  </si>
  <si>
    <t>60001</t>
  </si>
  <si>
    <t>60004</t>
  </si>
  <si>
    <t>60013</t>
  </si>
  <si>
    <t>IT</t>
  </si>
  <si>
    <t>60095</t>
  </si>
  <si>
    <t>630</t>
  </si>
  <si>
    <t>63003</t>
  </si>
  <si>
    <t>700</t>
  </si>
  <si>
    <t>70005</t>
  </si>
  <si>
    <t>71003</t>
  </si>
  <si>
    <t>720</t>
  </si>
  <si>
    <t>72095</t>
  </si>
  <si>
    <t>730</t>
  </si>
  <si>
    <t>73095</t>
  </si>
  <si>
    <t>75017</t>
  </si>
  <si>
    <t>75018</t>
  </si>
  <si>
    <t>OR</t>
  </si>
  <si>
    <t>PI</t>
  </si>
  <si>
    <t>WP</t>
  </si>
  <si>
    <t>75071</t>
  </si>
  <si>
    <t>75075</t>
  </si>
  <si>
    <t>GM</t>
  </si>
  <si>
    <t>KS</t>
  </si>
  <si>
    <t>PT</t>
  </si>
  <si>
    <t>75095</t>
  </si>
  <si>
    <t>NW</t>
  </si>
  <si>
    <t>754</t>
  </si>
  <si>
    <t>75404</t>
  </si>
  <si>
    <t>75415</t>
  </si>
  <si>
    <t>757</t>
  </si>
  <si>
    <t>75702</t>
  </si>
  <si>
    <t>75704</t>
  </si>
  <si>
    <t>758</t>
  </si>
  <si>
    <t>75818</t>
  </si>
  <si>
    <t>EN</t>
  </si>
  <si>
    <t>OZ</t>
  </si>
  <si>
    <t>OG</t>
  </si>
  <si>
    <t>ZARZ KR</t>
  </si>
  <si>
    <t>801</t>
  </si>
  <si>
    <t>803</t>
  </si>
  <si>
    <t>854</t>
  </si>
  <si>
    <t>85420</t>
  </si>
  <si>
    <t>85495</t>
  </si>
  <si>
    <t>900</t>
  </si>
  <si>
    <t>90001</t>
  </si>
  <si>
    <t>90005</t>
  </si>
  <si>
    <t>90007</t>
  </si>
  <si>
    <t>90019</t>
  </si>
  <si>
    <t>90020</t>
  </si>
  <si>
    <t>90095</t>
  </si>
  <si>
    <t>921</t>
  </si>
  <si>
    <t>92105</t>
  </si>
  <si>
    <t>92106</t>
  </si>
  <si>
    <t>92108</t>
  </si>
  <si>
    <t>92109</t>
  </si>
  <si>
    <t>92110</t>
  </si>
  <si>
    <t>92114</t>
  </si>
  <si>
    <t>92116</t>
  </si>
  <si>
    <t>92118</t>
  </si>
  <si>
    <t>92120</t>
  </si>
  <si>
    <t>DO</t>
  </si>
  <si>
    <t>92195</t>
  </si>
  <si>
    <t>925</t>
  </si>
  <si>
    <t>92502</t>
  </si>
  <si>
    <t>926</t>
  </si>
  <si>
    <t>92601</t>
  </si>
  <si>
    <t>92605</t>
  </si>
  <si>
    <t>PODZIAŁ DOTACJI CELOWYCH NA REALIZACJĘ 
PROGRAMU OPERACYJNEGO KAPITAŁ LUDZKI</t>
  </si>
  <si>
    <t>1. Dotacje dla jednostek sektora finansów publicznych</t>
  </si>
  <si>
    <t>Przeznaczenie dotacji</t>
  </si>
  <si>
    <t>Kwota ogółem</t>
  </si>
  <si>
    <t>w tym dotacje:</t>
  </si>
  <si>
    <t>bieżące</t>
  </si>
  <si>
    <t>majątkowe</t>
  </si>
  <si>
    <t>dotacje dla beneficjentów na realizację projektów w ramach PO KL</t>
  </si>
  <si>
    <t>dotacje dla partnerów projektu własnego Urzędu Marszałkowskiego Województwa Podkarpackiego w Rzeszowie pn. "Wzmocnienie instytucjonalnego systemu wdrażania Regionalnej Strategii Innowacji w latach 2007-2013 w województwie podkarpackim"</t>
  </si>
  <si>
    <t>dotacje</t>
  </si>
  <si>
    <t>2. Dotacje dla jednostek spoza sektora finansów publicznych</t>
  </si>
  <si>
    <t>dotacje na funkcjonowanie Regionalnych Ośrodków Europejskiego Funduszu Społecznego w ramach PT PO KL</t>
  </si>
  <si>
    <t>PODZIAŁ DOTACJI CELOWYCH NA REALIZACJĘ 
REGIONALNEGO PROGRAMU OPERACYJNEGO
WOJEWÓDZTWA PODKARPACKIEGO</t>
  </si>
  <si>
    <t>dotacje dla beneficjentów na realizację projektów w ramach RPO WP</t>
  </si>
  <si>
    <t>Dotacje dla jednostek spoza sektora finansów publicznych</t>
  </si>
  <si>
    <t>dotacje dla partnera projektu własnego Urzędu Marszałkowskiego Województwa Podkarpackiego w Rzeszowie pn. "Budowa Centrum Wystawienniczo-Kongresowego Województwa Podkarpackiego w Rzeszowie"</t>
  </si>
  <si>
    <t xml:space="preserve">Zestawienie planu dochodów na 2012 r. wg działów i źródeł </t>
  </si>
  <si>
    <t xml:space="preserve">w złotych </t>
  </si>
  <si>
    <t>Rozdz.</t>
  </si>
  <si>
    <t>Źródło pochodzenia</t>
  </si>
  <si>
    <t xml:space="preserve">Plan na
 2012 r.
</t>
  </si>
  <si>
    <t>1.</t>
  </si>
  <si>
    <t>2.</t>
  </si>
  <si>
    <t>3.</t>
  </si>
  <si>
    <t>5.</t>
  </si>
  <si>
    <t xml:space="preserve">Biura geodezji i terenów rolnych </t>
  </si>
  <si>
    <t>a) dochody bieżące, w tym:</t>
  </si>
  <si>
    <t>b) dochody majątkowe</t>
  </si>
  <si>
    <t>Prace geodezyjno-urządzeniowe na potrzeby rolnictwa</t>
  </si>
  <si>
    <t xml:space="preserve">Dotacje celowe otrzymane z budżetu państwa na zadania bieżące z zakresu administracji rządowej oraz inne zadania zlecone ustawami realizowane przez samorząd województwa </t>
  </si>
  <si>
    <t>Zarządy Melioracji i Urządzeń Wodnych</t>
  </si>
  <si>
    <t xml:space="preserve">Dochody realizowane przez Podkarpacki Zarząd Melioracji i Urządzeń Wodnych w Rzeszowie z tytułu najmu zbędnych powierzchni biurowych, partycypacji w kosztach utrzymania czystości klatki schodowej, zwrotu opłat za media, trwały zarząd i podatku od nieruchomości </t>
  </si>
  <si>
    <t>5% dochodów uzyskiwanych na rzecz budżetu państwa w związku z realizacją zadań z zakresu administracji rządowej oraz innych zadań zleconych ustawami</t>
  </si>
  <si>
    <t>b) dochody majątkowe, w tym:</t>
  </si>
  <si>
    <t xml:space="preserve">Dotacje celowe otrzymane z budżetu państwa na inwestycje i zakupy inwestycyjne z zakresu administracji rządowej oraz inne zadania zlecone ustawami realizowane przez samorząd województwa </t>
  </si>
  <si>
    <t xml:space="preserve">Środki pochodzące z budżetu Unii Europejskiej na realizację inwestycji melioracyjnych w ramach Programu Operacyjnego Infrastruktura i Środowisko </t>
  </si>
  <si>
    <t>Dotacja celowa z budżetu państwa na realizację inwestycji melioracyjnych w ramach Programu Operacyjnego Infrastruktura i Środowisko</t>
  </si>
  <si>
    <t>Środki pochodzące z budżetu Unii Europejskiej na realizację inwestycji melioracyjnych w ramach Programu Rozwoju Obszarów Wiejskich na lata 2007-2013</t>
  </si>
  <si>
    <t xml:space="preserve">Dotacja celowa z budżetu państwa na realizację inwestycji melioracyjnych w ramach Programu Rozwoju Obszarów Wiejskich na lata 2007-2013 </t>
  </si>
  <si>
    <t>Dotacje celowe otrzymane z budżetu państwa na inwestycje i zakupy inwestycyjne z zakresu administracji rządowej oraz inne zadania zlecone ustawami realizowane przez samorząd województwa - wydatki niekwalifikowalne na realizację inwestycji melioracyjnych w ramach Programu Rozwoju Obszarów Wiejskich na lata 2007-2013</t>
  </si>
  <si>
    <t>Program Rozwoju Obszarów Wiejskich 2007 - 2013</t>
  </si>
  <si>
    <t>Wyłączenie z produkcji gruntów rolnych</t>
  </si>
  <si>
    <t>Wpływy z tytułu wyłączenia gruntów z produkcji rolnej</t>
  </si>
  <si>
    <t xml:space="preserve">Usuwanie skutków klęsk żywiołowych </t>
  </si>
  <si>
    <t>a) dochody bieżące</t>
  </si>
  <si>
    <t>Dotacja celowa z budżetu państwa na współfinansowanie inwestycji melioracyjnych w ramach Regionalnego Programu Operacyjnego Województwa Podkarpackiego</t>
  </si>
  <si>
    <t xml:space="preserve">RYBOŁÓWSTWO I RYBACTWO </t>
  </si>
  <si>
    <t xml:space="preserve">Program Operacyjny Zrównoważony rozwój sektora rybołówstwa i nadbrzeżnych obszarów rybackich 2007 - 2013 </t>
  </si>
  <si>
    <t>Dotacja celowa z budżetu państwa na finansowanie wydatków objętych Pomocą Techniczną  Programu Operacyjnego Zrównoważony rozwój sektora rybołówstwa i nadbrzeżnych obszarów rybackich 2007 - 2013</t>
  </si>
  <si>
    <t>Dotacja celowa z budżetu państwa na współfinansowanie wydatków objętych Pomocą Techniczną Programu Operacyjnego Zrównoważony rozwój sektora rybołówstwa i nadbrzeżnych obszarów rybackich 2007 - 2013</t>
  </si>
  <si>
    <t>Dotacja celowa z budżetu państwa na finansowanie wydatków objętych Pomocą Techniczną Programu Operacyjnego Zrównoważony rozwój sektora rybołówstwa i nadbrzeżnych obszarów rybackich 2007 - 2013</t>
  </si>
  <si>
    <t>HANDEL</t>
  </si>
  <si>
    <t>Promocja eksportu</t>
  </si>
  <si>
    <t xml:space="preserve">Środki pochodzące z budżetu Unii Europejskiej na realizację projektu pn. "Sieć centrów obsługi Inwestorów i eksporterów (COIE)" w ramach Programu Operacyjnego Innowacyjna Gospodarka </t>
  </si>
  <si>
    <t>Dotacja celowa z budżetu państwa na realizację projektu pn. "Sieć centrów obsługi Inwestorów i eksporterów (COIE)"w ramach Programu Operacyjnego Innowacyjna Gospodarka</t>
  </si>
  <si>
    <t>Krajowe pasażerskie przewozy kolejowe</t>
  </si>
  <si>
    <t>Dzierżawa autobusów szynowych</t>
  </si>
  <si>
    <t>Dotacje otrzymane z państwowych funduszy celowych na realizację zadań bieżących jednostek sektora finansów publicznych</t>
  </si>
  <si>
    <t>Dotacja z budżetu państwa na realizację inwestycji i zakupów inwestycyjnych własnych samorządu województwa</t>
  </si>
  <si>
    <t>Dotacje otrzymane z funduszy celowych na finansowanie lub dofinansowanie kosztów realizacji inwestycji i zakupów inwestycyjnych jednostek sektora finansów publicznych</t>
  </si>
  <si>
    <t>Lokalny transport zbiorowy</t>
  </si>
  <si>
    <t>Drogi publiczne wojewódzkie</t>
  </si>
  <si>
    <t>Dochody realizowane przez Podkarpacki Zarząd Dróg Wojewódzkich w Rzeszowie z tytułu wynagrodzenia płatnika za rozliczenie i terminowe wpłaty podatku dochodowego od osób fizycznych oraz wypłacanych świadczeń z ubezpieczenia chorobowego oraz wpływów za wydane decyzje za zajęcie pasa drogowego</t>
  </si>
  <si>
    <t xml:space="preserve">Środki pochodzące z budżetu Unii Europejskiej na realizację inwestycji drogowych w ramach Programu Operacyjnego Rozwój Polski Wschodniej </t>
  </si>
  <si>
    <t>Dotacja celowa otrzymana z tytułu pomocy finansowej udzielanej między jednostkami samorządu terytorialnego na dofinansowanie własnych zadań inwestycyjnych i zakupów inwestycyjnych</t>
  </si>
  <si>
    <t>GOSPODARKA MIESZKANIOWA</t>
  </si>
  <si>
    <t>Gospodarka gruntami i nieruchomościami</t>
  </si>
  <si>
    <t>Opłaty za zarząd i wieczyste użytkowanie</t>
  </si>
  <si>
    <t>Dochody ze sprzedaży mienia będącego w zasobie Województwa</t>
  </si>
  <si>
    <t>Biura planowania przestrzennego</t>
  </si>
  <si>
    <t>Prace geologiczne nieinwestycyjne</t>
  </si>
  <si>
    <t>Dochody realizowane przez Ośrodek Dokumentacji Geodezyjnej i Kartograficznej w Rzeszowie z tytułu udostępniania map</t>
  </si>
  <si>
    <t>Dotacje celowe otrzymane z budżetu państwa na inwestycje i zakupy inwestycyjne z zakresu administracji rządowej oraz inne zadania zlecone ustawami realizowane przez samorząd województwa</t>
  </si>
  <si>
    <t>INFORMATYKA</t>
  </si>
  <si>
    <t>Zwrot podatku Vat z tytułu realizacji projektu "Sieć Szerokopasmowa Polski Wschodniej - Województwo Podkarpackie" w ramach Programu Operacyjnego Rozwój Polski Wschodniej na lata 2007-2013</t>
  </si>
  <si>
    <t>Środki pochodzące z budżetu Unii Europejskiej na realizację projektu "Sieć Szerokopasmowa Polski Wschodniej - Województwo Podkarpackie" w ramach Programu Operacyjnego Rozwój Polski Wschodniej na lata 2007-2013</t>
  </si>
  <si>
    <t>Dotacja celowa z budżetu państwa na realizację projektu "Sieć Szerokopasmowa Polski Wschodniej - Województwo Podkarpackie" w ramach Programu Operacyjnego Rozwój Polski Wschodniej na lata 2007-2013</t>
  </si>
  <si>
    <t>Urzędy naczelnych i centralnych organów administracji rządowej</t>
  </si>
  <si>
    <t>Środki pochodzące z budżetu Unii Europejskiej na realizację projektu pn."System Informacji o Funduszach Europejskich" w ramach Programu Operacyjnego Pomoc Techniczna</t>
  </si>
  <si>
    <t>Dotacja celowa z budżetu państwa na realizację projektu pn."System Informacji o Funduszach Europejskich" w ramach Programu Operacyjnego Pomoc Techniczna</t>
  </si>
  <si>
    <t xml:space="preserve">Dotacje celowe z budżetu państwa na zadania bieżące z zakresu administracji rządowej oraz inne zadania zlecone ustawami realizowane przez samorząd województwa </t>
  </si>
  <si>
    <t>Urzędy marszałkowskie</t>
  </si>
  <si>
    <t>Dochody realizowane przez Urząd Marszałkowski z tytułu najmu i dzierżawy pomieszczeń i lokalu mieszkalnego, zwrotu opłat za media, refundacji wynagrodzeń i składek ZUS osób zatrudnionych w ramach prac interwencyjnych, kar umownych za nieterminowe dostawy, kosztów upomnień dotyczących opłaty melioracyjnej, udostepniania informacji o środowisku</t>
  </si>
  <si>
    <t xml:space="preserve">Dotacje celowe otrzymane z budżetu państwa na realizację bieżących zadań własnych samorządu województwa </t>
  </si>
  <si>
    <t xml:space="preserve">Centrum Rozwoju Zasobów Ludzkich </t>
  </si>
  <si>
    <t>Środki pochodzące z budżetu Unii Europejskiej na realizację projektu pn. "Wsparcie Regionalnych Ośrodków Polityki Społecznej w zakresie utworzenia Obserwatorium Integracji Społecznej" w ramach Programu Operacyjnego Kapitał Ludzki</t>
  </si>
  <si>
    <t>Dotacja celowa z budżetu państwa na  realizację projektu pn. "Wsparcie Regionalnych Ośrodków Polityki Społecznej w zakresie utworzenia Obserwatorium Integracji Społecznej"  w ramach Programu Operacyjnego Kapitał Ludzki</t>
  </si>
  <si>
    <t>Środki pochodzące z budżetu Unii Europejskiej na realizację projektu pn. "Strategia doganiania dla województw Polski Wschodniej" w ramach Programu Operacyjnego Rozwój Polski  Wschodniej</t>
  </si>
  <si>
    <t>Środki pochodzące z budżetu Unii Europejskiej na realizację projektu pn. "Kluczowe wyzwania dla województw Polski Wschodniej w przyszłym okresie programowania - analizy rozwoju sytuacji, plany adaptacji i stworzenie systemu stałej współpracy" w ramach Programu Operacyjnego Rozwój Polski  Wschodniej</t>
  </si>
  <si>
    <t>DOCHODY OD OSÓB PRAWNYCH, OD OSÓB FIZYCZNYCH I OD INNYCH JEDNOSTEK NIE POSIADAJĄCYCH OSOBOWOŚCI PRAWNEJ ORAZ WYDATKI ZWIĄZANE Z ICH POBOREM</t>
  </si>
  <si>
    <t>Wpływy z innych opłat stanowiących dochody jednostek samorządu terytorialnego na podstawie ustaw</t>
  </si>
  <si>
    <t>Opłaty za zezwolenia na hurtową sprzedaż alkoholu</t>
  </si>
  <si>
    <t>Dochody realizowane przez Wojewódzki Urząd Pracy w Rzeszowie z tytułu wydawania zaświadczeń stwierdzających charakter, okres i rodzaj działalności wykonywanej w RP</t>
  </si>
  <si>
    <t>Udziały województw w podatkach stanowiących dochód budżetu państwa</t>
  </si>
  <si>
    <t>Udział w podatku dochodowym od osób fizycznych</t>
  </si>
  <si>
    <t>Udziała w podatku dochodowym od osób prawnych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</si>
  <si>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</si>
  <si>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</si>
  <si>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</si>
  <si>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województw</t>
  </si>
  <si>
    <t>Różne rozliczenia finansowe</t>
  </si>
  <si>
    <t>Odsetki od środków na rachunkach bankowych oraz lokat terminowych</t>
  </si>
  <si>
    <t>Część regionalna subwencji ogólnej dla województw</t>
  </si>
  <si>
    <t>Regionalne Programy Operacyjne 2007 - 2013</t>
  </si>
  <si>
    <t>Dotacja celowa z budżetu państwa na finansowanie wydatków objętych Pomocą Techniczną Regionalnego Programu Operacyjnego Województwa Podkarpackiego</t>
  </si>
  <si>
    <t>Dotacja celowa z budżetu państwa na współfinansowanie projektów w ramach Regionalnego Programu Operacyjnego Województwa Podkarpackiego</t>
  </si>
  <si>
    <t>Środki pochodzące z budżetu Unii Europejskiej na realizację projektów własnych w ramach Regionalnego Programu Operacyjnego Województwa Podkarpackiego</t>
  </si>
  <si>
    <t>Program Operacyjny Kapitał Ludzki</t>
  </si>
  <si>
    <t>Środki pochodzące z budżetu Unii Europejskiej na realizację projektów własnych w ramach Programu Operacyjnego Kapitał Ludzki</t>
  </si>
  <si>
    <t>Dotacja celowa z budżetu państwa na współfinansowanie projektów w ramach Programu Operacyjnego Kapitał Ludzki</t>
  </si>
  <si>
    <t>OŚWIATA I WYCHOWANIE</t>
  </si>
  <si>
    <t>Szkoły podstawowe specjalne</t>
  </si>
  <si>
    <t>Oswiata i wychowanie</t>
  </si>
  <si>
    <t>Dochody realizowane przez jednostki oświatowe z tytułu  prowizji dla płatnika za rozliczenie i terminowe wpłaty podatku dochodowego od osób fizycznych oraz rozliczeń świadczeń ZUS, zwrotu opłat za media, wpływów za wystawianie duplikatów świadectw i odpisów dokumentów</t>
  </si>
  <si>
    <t>Dochody realizowane przez jednostki oświatowe z tytułu sprzedaży drewna z wycinki drzew</t>
  </si>
  <si>
    <t>Środki pochodzące z  budżetu Unii Europejskiej na realizację projektu pn. "Rewitalizacja otwartych przestrzeni rekreacyjnych Miasta Jasła" w ramach Regionalnego Programu Operacyjnego Województwa Podkarpackiego</t>
  </si>
  <si>
    <t>Zakłady kształcenia nauczycieli</t>
  </si>
  <si>
    <t>Dochody realizowane przez jednostki oświatowe z tytułu  prowizji dla płatnika za rozliczenie i terminowe wpłaty podatku dochodowego od osób fizycznych oraz rozliczeń świadczeń ZUS, najmu pomieszczeń, zwrotu opłat za media</t>
  </si>
  <si>
    <t xml:space="preserve">Dokształcanie i doskonalenie nauczycieli </t>
  </si>
  <si>
    <t>Dochody realizowane przez Podkarpackie Centrum Edukacji Nauczycieli w Rzeszowie z tytułu wpływu z usług szkolenia nauczycieli</t>
  </si>
  <si>
    <t>Środki pochodzące z  budżetu Unii Europejskiej na realizację projektu pn. "Szkoła Kluczowych Kompetencji. Program rozwijania umiejętności uczniów szkół Polski Wschodniej" w ramach Programu Operacyjnego Kapitał Ludzki</t>
  </si>
  <si>
    <t>Dotacja celowa z budżetu państwa na realizację projektu pn. "Szkoła Kluczowych Kompetencji. Program rozwijania umiejętności uczniów szkół Polski Wschodniej" w ramach Programu Operacyjnego Kapitał Ludzki</t>
  </si>
  <si>
    <t xml:space="preserve">Środki z budżetu Unii Europejskiej na realizację  Projektu Partnerskiego Comenius Regio w ramach Programu "Uczenie się przez całe życie" </t>
  </si>
  <si>
    <t>Biblioteki pedagogiczne</t>
  </si>
  <si>
    <t>OCHRONA ZDROWIA</t>
  </si>
  <si>
    <t>Wojewódzkie Urzędy Pracy</t>
  </si>
  <si>
    <t>Dotacja celowa z budżetu państwa na współfinansowanie wydatków objętych Pomocą Techniczną Programu Operacyjnego Kapitał Ludzki</t>
  </si>
  <si>
    <t xml:space="preserve">Środki z Funduszu Gwarantowanych Świadczeń Pracowniczych </t>
  </si>
  <si>
    <t>GOSPODARKA KOMUNALNA I OCHRONA ŚRODOWISKA</t>
  </si>
  <si>
    <t>Wpływy i wydatki związane z gromadzeniem środków z opłat i kar za korzystanie ze środowiska</t>
  </si>
  <si>
    <t>Wpłata odpisu 10% od decyzji wydanych przez Marszałka Województwa z tytułu opłat i kar za korzystanie ze środowiska</t>
  </si>
  <si>
    <t>Wpływy i wydatki związane z gromadzeniem środków z opłat produktowych</t>
  </si>
  <si>
    <t>Wpłata odpisu od wpływów z tytułu opłaty produktowej</t>
  </si>
  <si>
    <t>KULTURA I OCHRONA DZIEDZICTWA NARODOWEGO</t>
  </si>
  <si>
    <t xml:space="preserve">Biblioteki </t>
  </si>
  <si>
    <t xml:space="preserve">Dotacje celowe otrzymane z gminy na zadania bieżące realizowane na podstawie porozumień (umów) między jednostkami samorządu terytorialnego </t>
  </si>
  <si>
    <t>Dotacje celowe otrzymane z powiatu na zadania realizowane na podstawie porozumień (umów) między jednostkami samorządu terytorialnego</t>
  </si>
  <si>
    <t>OGRODY BOTANICZNE I ZOOLOGICZNE ORAZ NATURALNE OBSZARY I OBIEKTY CHRONIONEJ PRZYRODY</t>
  </si>
  <si>
    <t>Parki krajobrazowe</t>
  </si>
  <si>
    <t>Dotacje celowe otrzymane z budżetu państwa na realizację bieżących zadań własnych samorządu województwa</t>
  </si>
  <si>
    <t xml:space="preserve">SZCZEGÓŁOWY PODZIAŁ DOTACJI PODMIOTOWYCH  
DLA JEDNOSTEK SEKTORA FINANSÓW PUBLICZNYCH I JEDNOSTKEK SPOZA SEKTORA FINANSÓW PUBLICZNYCH  </t>
  </si>
  <si>
    <t>Lp.</t>
  </si>
  <si>
    <t>Nazwa jednostki</t>
  </si>
  <si>
    <t>Kwota w złotych</t>
  </si>
  <si>
    <t>Muzeum Zamek w Łańcucie</t>
  </si>
  <si>
    <t>Muzeum Okręgowe w Rzeszowie</t>
  </si>
  <si>
    <t>Muzeum Podkarpackie w Krośnie</t>
  </si>
  <si>
    <t xml:space="preserve">Muzeum Kultury Ludowej w Kolbuszowej </t>
  </si>
  <si>
    <t>Muzeum Narodowe Ziemi Przemyskiej  w  Przemyślu</t>
  </si>
  <si>
    <t>Muzeum Budownictwa Ludowego w Sanoku</t>
  </si>
  <si>
    <t>Muzeum Marii Konopnickiej w Żarnowcu</t>
  </si>
  <si>
    <t>Razem: Muzea</t>
  </si>
  <si>
    <t>Wojewódzki Dom Kultury w Rzeszowie</t>
  </si>
  <si>
    <t>Centrum Kulturalne w Przemyślu</t>
  </si>
  <si>
    <t>Razem: Domy kultury</t>
  </si>
  <si>
    <t>Teatr im. W. Siemaszkowej w Rzeszowie</t>
  </si>
  <si>
    <t>Filharmonia Podkarpacka im. A. Malawskiego w Rzeszowie</t>
  </si>
  <si>
    <t>Galeria Sztuki Współczesnej w Przemyślu</t>
  </si>
  <si>
    <t>Arboretum i Zakład Fizjografii w Bolestraszycach</t>
  </si>
  <si>
    <t>Wojewódzka i Miejska Biblioteka Publiczna 
w Rzeszowie</t>
  </si>
  <si>
    <t>Razem: Instytucje kultury</t>
  </si>
  <si>
    <t xml:space="preserve">Uniwersytet Rzeszowski w Rzeszowie </t>
  </si>
  <si>
    <t>Politechnika Rzeszowska w Rzeszowie</t>
  </si>
  <si>
    <t>Państwowa Wyższa Szkoła Wschodnioeuropejska w Przemyślu</t>
  </si>
  <si>
    <t>Państwowa Wyższa Szkoła Zawodowa w Tarnobrzegu</t>
  </si>
  <si>
    <t>Państwowa Wyższa Szkoła Zawodowa w Krośnie</t>
  </si>
  <si>
    <t>Państwowa Wyższa Szkoła Zawodowa w Sanoku</t>
  </si>
  <si>
    <t xml:space="preserve">Państwowa Wyższa Szkoła Techniczno – Ekonomiczna w Jarosławiu </t>
  </si>
  <si>
    <t>Wydział Zamiejscowy Nauk o Społeczeństwie w Stalowej Woli Katolickiego Uniwersytetu Lubelskiego Jana Pawła II</t>
  </si>
  <si>
    <t>Wydział Zamiejscowy Prawa i Nauk o Gospodarce w Stalowej Woli Katolickiego Uniwersytetu Lubelskiego Jana Pawła II</t>
  </si>
  <si>
    <t xml:space="preserve">Zamiejscowego Ośrodka Dydaktycznego Akademii Górniczo – Hutniczej z siedzibą w Mielcu </t>
  </si>
  <si>
    <t>Razem: Szkoły wyższe</t>
  </si>
  <si>
    <t>Szpital Wojewódzki Nr 2 im. św. Jadwigi Królowej w Rzeszowie</t>
  </si>
  <si>
    <t>Wojewódzki Szpital im. św. Ojca Pio w Przemyślu</t>
  </si>
  <si>
    <t>Wojewódzki Szpital Podkarpacki im. Jana Pawla II w Krośnie</t>
  </si>
  <si>
    <t>Specjalistyczny Zespół Gruźlicy i Chorób Płuc w Rzeszowie</t>
  </si>
  <si>
    <t>Razem: Szpitale ogólne</t>
  </si>
  <si>
    <t>Wojewódzki Podkarpacki Szpital Psychiatryczny  im. prof. Eugeniusza Brzezickiego  w Żurawicy</t>
  </si>
  <si>
    <t xml:space="preserve">Wojewódzki Ośrodek Medycyny Pracy w Rzeszowie </t>
  </si>
  <si>
    <t>Razem: SPZOZ</t>
  </si>
  <si>
    <t>Zakład Aktywności Zawodowej w Maliniu</t>
  </si>
  <si>
    <t>Razem: ZAZ</t>
  </si>
  <si>
    <t xml:space="preserve"> OGÓŁEM</t>
  </si>
  <si>
    <t>Zakład Aktywności Zawodowej w Rymanowie Zdroju</t>
  </si>
  <si>
    <t>Zakład Aktywności Zawodowej w Nowej Sarzynie</t>
  </si>
  <si>
    <t>Zakład Aktywności Zawodowej w Woli Rafałowskiej</t>
  </si>
  <si>
    <t>Zakład Aktywności Zawodowej w Jarosławiu</t>
  </si>
  <si>
    <t>Zakład Aktywności Zawodowej w Woli Dalszej</t>
  </si>
  <si>
    <t>Zakład Aktywności Zawodowej w Woli Żyrakowskiej</t>
  </si>
  <si>
    <t>Zakład Aktywności Zawodowej w Oleszycach</t>
  </si>
  <si>
    <t xml:space="preserve">SZCZEGÓŁOWY PODZIAŁ DOTACJI CELOWYCH Z BUDŻETU DLA JEDNOSTEK SEKTORA FINANSÓW PUBLICZNYCH </t>
  </si>
  <si>
    <t>w  złotych</t>
  </si>
  <si>
    <t>w tym na wydatki:</t>
  </si>
  <si>
    <t>inwestycyjne</t>
  </si>
  <si>
    <t>Komenda Wojewódzka Policji w Rzeszowie</t>
  </si>
  <si>
    <t>Wpłata na Fundusz Wsparcia Policji z przeznaczeniem na zakup sprzętu i wyposażenia specjalistycznego</t>
  </si>
  <si>
    <t xml:space="preserve">Szpital Wojewódzki nr 2 w Rzeszowie </t>
  </si>
  <si>
    <t>Wojewódzki Szpital im. Ojca Pio w Przemyślu</t>
  </si>
  <si>
    <t>Modernizacja Wojewódzkiego Szpitala im.Św. Ojca Pio w Przemyślu</t>
  </si>
  <si>
    <t xml:space="preserve">Wojewódzki Szpital Podkarpacki im . Jana Pawła II w Krośnie </t>
  </si>
  <si>
    <t xml:space="preserve">Specjalistyczny Psychiatryczny  Zespół  Opieki Zdrowotnej w Jarosławiu </t>
  </si>
  <si>
    <t>Modernizacja i rozbudowa Budynku Nr 3</t>
  </si>
  <si>
    <t>Wojewódzka Stacja Pogotowia Ratunkowego w Rzeszowie</t>
  </si>
  <si>
    <t>Zakup karetki</t>
  </si>
  <si>
    <t>Muzeum Polaków ratujących Żydów na Podkarpaciu im. Rodziny Ulmów w Markowej</t>
  </si>
  <si>
    <t xml:space="preserve"> PODZIAŁ  DOTACJI  CELOWYCH NA  ZADANIA  PUBLICZNE  ZLECONE DO  REALIZACJI  JEDNOSKOM SPOZA SEKTORA FINANSÓW PUBLICZNYCH ORAZ NA  CELE  PUBLICZNE ZWIĄZANE  Z  REALIZACJĄ  ZADAŃ SAMORZĄDU  WOJEWÓDZTWA</t>
  </si>
  <si>
    <t xml:space="preserve">Wydatki  bieżące </t>
  </si>
  <si>
    <t>w  tym :  
DOTACJE</t>
  </si>
  <si>
    <t>na koszty wdrażania Działań 2.5 i 3.4 Zintegrowanego Programu Operacyjnego Rozwoju Regionalnego 2004 - 2006</t>
  </si>
  <si>
    <t>na wspieranie zadań publicznych zleconych do realizacji organizacjom pozarządowym polegających na poprawie bezpieczeństwa publicznego na terenie województwa</t>
  </si>
  <si>
    <t>85153</t>
  </si>
  <si>
    <t>85154</t>
  </si>
  <si>
    <t>85217</t>
  </si>
  <si>
    <t>na zadania i cele z zakresu pomocy społecznej obejmujące rozpoznawanie i zwalczanie przyczyn ubóstwa, promowanie nowych rozwiązań w zakresie pomocy społecznej w ramach "Wojewódzkiego Programu Pomocy Społecznej na lata 2009 - 2015"</t>
  </si>
  <si>
    <t>85311</t>
  </si>
  <si>
    <t>na zadania i cele z zakresu rehabilitacji zawodowej i społecznej oraz zatrudniania osób niepełnosprawnych tj. współpraca z organizacjami pozarządowymi i fundacjami działającymi na rzecz osób niepełnosprawnych w ramach "Wojewódzkiego Programu na Rzecz Wyrównywania Szans Osób Niepełnosprawnych i Przeciwdziałania ich Wykluczeniu Społecznemu na lata 2008 - 2020"</t>
  </si>
  <si>
    <t xml:space="preserve">na zadania i cele publiczne z zakresu kultury obejmujące organizacje imprez, wydarzeń kulturalnych i przedsięwzięć artystycznych służących upowszechnianiu działalności kulturalnej o charakterze ponadlokalnym </t>
  </si>
  <si>
    <t>na zadania i cele z zakresu ochrony i konserwacji zabytków - szczegółowy podział dotacji zgodnie z zasadami udzielania dotacji dokonany zostanie odrębną uchwałą Sejmiku Województwa</t>
  </si>
  <si>
    <t>na zadania i cele publiczne z zakresu kultury fizycznej i sportu obejmujące szkolenie młodzieży należącej do kadry, imprezy i zawody sportowe dla dzieci i młodzieży z terenu województwa o zasięgu ponadlokalnym oraz przedsięwzięcia służące popularyzacji i upowszechnianiu sportu</t>
  </si>
  <si>
    <t xml:space="preserve">OGÓŁEM </t>
  </si>
  <si>
    <t>w  tym :  DOTACJE</t>
  </si>
  <si>
    <t xml:space="preserve">Zakres </t>
  </si>
  <si>
    <t>Dopłaty dla przewoźników z tyt. stosowania ustawowych ulg w regularnych krajowych pasażerskich przewozach autobusowych</t>
  </si>
  <si>
    <t>WYDATKI  NA  POMOC  FINANSOWĄ  UDZIELANĄ  INNYM  JEDNOSTKOM  SAMORZĄDU  TERYTORIALNEGO
NA  DOFINANSOWANIE  WŁASNYCH ZADAŃ BIEŻĄCYCH ORAZ ZADAŃ INWESTYCYJNYCH 
I  ZAKUPÓW  INWESTYCYJNYCH</t>
  </si>
  <si>
    <t>Jednostka samorządu</t>
  </si>
  <si>
    <t>Przeznaczenie</t>
  </si>
  <si>
    <t>EDUKACYJNA OPIEKA WYCHOWAWCZA</t>
  </si>
  <si>
    <t>Młodzieżowe ośrodki wychowawcze</t>
  </si>
  <si>
    <t>Powiat Lubaczowski</t>
  </si>
  <si>
    <t>Wydatki związane z prowadzeniem przez Powiat Młodzieżowego Ośrodka Wychowawczego wchodzącego w skład Zespołu Placówek im. Jana Pawła II w Lubaczowie</t>
  </si>
  <si>
    <t>GOSPODARKA KOMUNALNA 
I OCHRONA ŚRODOWISKA</t>
  </si>
  <si>
    <t>Gospodarka ściekowa i ochrona wód</t>
  </si>
  <si>
    <t>Gmina Trzebownisko</t>
  </si>
  <si>
    <t>Pokrycie kosztów realizacji zadania pn. "Odprowadzenie wód opadowych z terenu Podkarpackiego Parku Naukowo - Technologicznego Jasionka oraz terenów Gminy Trzebownisko - Regulacja rowu C-0-2</t>
  </si>
  <si>
    <t>Obiekty sportowe</t>
  </si>
  <si>
    <t>wg wykazu zawartego w Uchwale Sejmiku</t>
  </si>
  <si>
    <t>Realizacja programu rządowego "Moje boisko - Orlik 2012" - wg wykazu zawartego w Uchwale Sejmiku</t>
  </si>
  <si>
    <t>.</t>
  </si>
  <si>
    <t>Promocja jednostek samorządu terytorialnego</t>
  </si>
  <si>
    <t>Województwo Warmińsko-Mazurskie</t>
  </si>
  <si>
    <t xml:space="preserve">ZESTAWIENIE  DOCHODÓW  I  WYDATKÓW  ZWIĄZANYCH  
Z  REALIZACJĄ  ZADAŃ  WSPÓLNYCH  REALIZOWANYCH  NA  PODSTAWIE 
POROZUMIEŃ  MIĘDZY  JEDNOSTKAMI  SAMORZĄDU  TERYTORIALNEGO </t>
  </si>
  <si>
    <t xml:space="preserve">DOCHODY Z TYTUŁU DOTACJI OTRZYMANYCH NA PODSTAWIE POROZUMIEŃ 
Z JEDNOSTKAMI SAMORZĄDU TERYTORIALNEGO  </t>
  </si>
  <si>
    <t xml:space="preserve">Rozdział </t>
  </si>
  <si>
    <t>Biblioteki</t>
  </si>
  <si>
    <t xml:space="preserve">WYDATKI  NA  ZADANIA  REALIZOWANE  NA  PODSTAWIE  POROZUMIEŃ  
Z  JEDNOSTKAMI  SAMORZĄDU  TERYTORIALNEGO  </t>
  </si>
  <si>
    <t>wynagro-
dzenia i 
pochodne</t>
  </si>
  <si>
    <t>pozostałe 
wydatki bieżące</t>
  </si>
  <si>
    <t>KULTURA I OCHRONA 
DZIEDZICTWA NARODOWEGO</t>
  </si>
  <si>
    <t xml:space="preserve">PLAN DOCHODÓW GROMADZONYCH NA WYODRĘBNIONYM RACHUNKU PRZEZ WOJEWÓDZKIE OŚWIATOWE JEDNOSTKI BUDŻETOWE, 
ORAZ WYDATKÓW NIMI FINANSOWANYCH </t>
  </si>
  <si>
    <t>Nazwa  jednostki</t>
  </si>
  <si>
    <t>Wydatki</t>
  </si>
  <si>
    <t>4.</t>
  </si>
  <si>
    <t>6.</t>
  </si>
  <si>
    <t xml:space="preserve">Zespół  Szkół  przy  Szpitalu  Wojewódzkim  Nr 2  
w  Rzeszowie                 </t>
  </si>
  <si>
    <t xml:space="preserve">Zespół  Szkół  Specjalnych  w  Rymanowie  Zdroju  </t>
  </si>
  <si>
    <t>Medyczna Szkoła Policealna  w  Przemyślu</t>
  </si>
  <si>
    <t>Medyczna Szkoła Policealna w  Jaśle</t>
  </si>
  <si>
    <t>Medyczna Szkoła Policealna  w  Sanoku</t>
  </si>
  <si>
    <t>Medyczna Szkoła Policealna  w  Łańcucie</t>
  </si>
  <si>
    <t>Medyczna Szkoła Policealna  w  Mielcu</t>
  </si>
  <si>
    <t>Medyczna Szkoła Policealna  w  Stalowej  Woli</t>
  </si>
  <si>
    <t>Medyczna Szkoła Policealna  w  Rzeszowie</t>
  </si>
  <si>
    <t>Kolegium  Nauczycielskie  w  Przemyślu</t>
  </si>
  <si>
    <t>Nauczycielskie Kolegium Języków Obcych w Dębicy</t>
  </si>
  <si>
    <t>Nauczycielskie Kolegium Języków Obcych w Nisku</t>
  </si>
  <si>
    <t>Nauczycielskie Kolegium Języków Obcych w Ropczycach</t>
  </si>
  <si>
    <t>Zespół Kolegiów  Nauczycielskich  w  Tarnobrzegu</t>
  </si>
  <si>
    <t xml:space="preserve">Nauczycielskie Kolegium Języków Obcych 
w Przemyślu  </t>
  </si>
  <si>
    <t>Nauczycielskie Kolegium Języków Obcych 
w Rzeszowie</t>
  </si>
  <si>
    <t>Nauczycielskie Kolegium Języków Obcych w Leżajsku</t>
  </si>
  <si>
    <t>Nauczycielskie Kolegium Języków Obcych w Mielcu</t>
  </si>
  <si>
    <t>Nauczycielskie Kolegium Języków Obcych w Przeworsku</t>
  </si>
  <si>
    <t>Podkarpackie Centrum Edukacji Nauczycieli w Rzeszowie</t>
  </si>
  <si>
    <t>Pedagogiczna  Biblioteka  Wojewódzka  w  Rzeszowie</t>
  </si>
  <si>
    <t>Pedagogiczna  Biblioteka  Wojewódzka  w  Krośnie</t>
  </si>
  <si>
    <t>Pedagogiczna  Biblioteka  Wojewódzka  w  Przemyślu</t>
  </si>
  <si>
    <t xml:space="preserve">Biblioteka  Pedagogiczna  w  Tarnobrzegu  </t>
  </si>
  <si>
    <t>Modernizacja i doposażenie Szpitala Wojewódzkiego Nr 2 w Rzeszowie na potrzeby funkcjonowania centrum urazowego</t>
  </si>
  <si>
    <t>Środki pochodzące z budżetu Unii Europejskiej na realizację projektu pn. " Poprawa infrastruktury domów pomocy społecznej i/lub placówek opiekuńczo-wychowawczych oraz podnoszenie kwalifikacji personelu w tym również pielęgniarek i pielęgniarzy ww. instytucji" w ramach Szwajcarsko-Polskiego Programu Współpracy.</t>
  </si>
  <si>
    <t>Dotacja celowa z budżetu państwa na finansowanie wydatków objętych Pomocą Techniczną Programu Operacyjnego Kapitał Ludzki</t>
  </si>
  <si>
    <t>Dochody realizowane przez Wojewódzki Urząd Pracy w Rzeszowie z tytułu zwrotu za media, wynagrodzenia portierów</t>
  </si>
  <si>
    <t xml:space="preserve">na zadania i cele publiczne z zakresu upowszechniania turystyki </t>
  </si>
  <si>
    <t>Zamiejscowy Ośrodek Dydaktyczny w Dębicy Uniwersytetu Ekonomicznego w Krakowie</t>
  </si>
  <si>
    <t>Dochody</t>
  </si>
  <si>
    <t>Dochody z najmu i dzierżawy składników majątkowych</t>
  </si>
  <si>
    <t>na zadania i cele publiczne z zakresu przeciwdziałania narkomanii w ramach "Wojewódzkiego Programu Przeciwdziałania Narkomanii"</t>
  </si>
  <si>
    <t xml:space="preserve">na zadania i cele publiczne z zakresu wychowania w trzeźwości i przeciwdziałania alkoholizmowi, zatrudnienia socjalnego, przeciwdziałania przemocy w rodzinie  w ramach "Wojewódzkiego Programu Profilaktyki i Rozwiązywania Problemów Alkoholowych" </t>
  </si>
  <si>
    <t>Jednostki samorządu terytorialnego wg podziału dokonanego przez Zarząd</t>
  </si>
  <si>
    <t>1) Zakup sprzętu komputerowego i oprogramowania niezbędnego do prowadzenia spraw ochrony gruntów rolnych - 40.000,- zł
2) Budowa i modernizacja dróg dojazdowych do gruntów rolnych - 4.700.000,- zł</t>
  </si>
  <si>
    <t>Modernizacja i rozbudowa Szpitalnego Oddziału Ratunkowego w Szpitalu Wojewódzkim Nr 2 
w Rzeszowie</t>
  </si>
  <si>
    <t>Rozbudowa i modernizacja Wojewódzkiego Szpitala Podkarpackiego im. Jana Pawła II 
w Krośnie</t>
  </si>
  <si>
    <t>Realizacja porozumienia dotyczącego organizowania 
i zapewnienia technicznych warunków do prowadzenia wspólnego przedstawicielstwa województw pn. Dom Polski Wschodniej w Brukseli</t>
  </si>
  <si>
    <t>na realizację " Programu wsparcia działalności spółek wodnych funkcjonujących na terenie województwa podkarpackiego" zgodnie z trybem postępowania o udzielenie jednostkom niezaliczanym do sektora finansów publicznych z budżetu Województwa Podkarpackiego dotacji na cele publiczne związane z realizacją jego zadań, sposobu jej rozliczenia oraz sposobu kontroli</t>
  </si>
  <si>
    <t xml:space="preserve"> WYKAZ DOTACJI  PRZEDMIOTOWYCH DLA JEDNOSTEK SPOZA SEKTORA FINANSÓW PUBLICZNYCH</t>
  </si>
  <si>
    <t xml:space="preserve">WYKAZ DOTACJI CELOWYCH NA ZADANIA POWIERZONE DO REALIZACJI 
INNYM JEDNOSTKOM SAMORZĄDU TERYTORIALNEGO </t>
  </si>
  <si>
    <t xml:space="preserve">Opłaty za wydawanie zezwoleń na regularny przewóz osób </t>
  </si>
  <si>
    <t>Obwód Lecznictwa Kolejowego w Przemyślu</t>
  </si>
  <si>
    <t>Dochody realizowane przez Podkarpackie Biuro Planowania Przestrzennego w Rzeszowie z tytułu sprzedaży usług poligraficznych, zwrotu opłat za media, najmu zbędnych powierzchni biurowych i garażów</t>
  </si>
  <si>
    <t>Dochody realizowane przez jednostki oświatowe z tytułu prowizji dla płatnika za rozliczenie i terminowe wpłaty podatku dochodowego od osób fizycznych oraz rozliczeń świadczeń ZUS</t>
  </si>
  <si>
    <t xml:space="preserve">Dochody realizowane przez jednostki oświatowe z tytułu prowizji dla płatnika za rozliczenie i terminowe wpłaty podatku dochodowego od osób fizycznych oraz rozliczeń świadczeń ZUS,  najmu zbędnych pomieszczeń, zwrotu opłat za media i prenumeratę prasy, </t>
  </si>
  <si>
    <t>WYKAZ DOTACJI CELOWYCH NA REALIZACJĘ 
PROGRAMU OPERACYJNEGO ROZWÓJ POLSKI WSCHODNIEJ</t>
  </si>
  <si>
    <t>60002</t>
  </si>
  <si>
    <t>90004</t>
  </si>
  <si>
    <t>Wyższa Szkoła Prawa i Administracji w Przemyślu</t>
  </si>
  <si>
    <t>Wyższa Szkoła Informatyki i Zarządzania w Rzeszowie</t>
  </si>
  <si>
    <t xml:space="preserve">Prace projektowe oraz opracowanie studium wykonalności i wniosku aplikacyjnego na pozyskanie środków z Norweskiego Mechanizmu Finansowego EOG na realizację projektu „Akademia Julińska" </t>
  </si>
  <si>
    <t xml:space="preserve">Przygotowanie dokumentacji technicznej na budowę budynku, w którym będzie mieściła się również Wojewódzka Biblioteka Pedagogiczna
</t>
  </si>
  <si>
    <t>Utrzymanie zieleni 
w miastach i gminach</t>
  </si>
  <si>
    <t>Gmina Miasto Rzeszów</t>
  </si>
  <si>
    <t xml:space="preserve">Budowa pomnika ppłk. Łukasza Cieplińskiego </t>
  </si>
  <si>
    <t xml:space="preserve">KULTURA FIZYCZNA </t>
  </si>
  <si>
    <t xml:space="preserve">Budowa zaplecza socjalnego stadionu lekkoatletycznego 
w Rzeszowie przy ulicy Wyspiańskiego 22 </t>
  </si>
  <si>
    <t>Realizację programu „Bezpieczne boiska Podkarpacia” 
wg wykazu zawartego w Uchwale Sejmiku</t>
  </si>
  <si>
    <t>Muzea</t>
  </si>
  <si>
    <t>Powiat Sanocki</t>
  </si>
  <si>
    <t xml:space="preserve">Dofinansowanie bieżącej działalności statutowej Muzeum Historycznego w Sanoku w zakresie gromadzenia, przechowywania i udostępniania zbiorów </t>
  </si>
  <si>
    <t xml:space="preserve">Wojewodzka i Miejska Biblioteka Publiczna w Rzeszowie </t>
  </si>
  <si>
    <t>Rozpoczęcie prac projektowych oraz opracowanie dokumentacji technicznej dla projektu Medioteka (Muzeoteka)</t>
  </si>
  <si>
    <t>Dochody realizowane przez Podkarpackie Biuro Geodezji i Terenów Rolnych w Rzeszowie z tytułu scaleń gruntów w ramach PROW na lata 2007-2013 oraz okołoautostradowych, robót geodezyjnych - klasyfikacje, podziały, zarządzania budynkiem biurowym przy ul. Targowej 1 w Rzeszowie, prowizji dla płatników za rozliczenie i terminowe wpłaty podatku dochodowego od osób fizycznych</t>
  </si>
  <si>
    <t>Tabela Nr 1
do  Uchwały XVII/278/12
Sejmiku Województwa Podkarpackiego 
 w Rzeszowie  z dnia 30 stycznia 2012r.</t>
  </si>
  <si>
    <t>Tabela Nr 2
do  Uchwały XVII/278/12
Sejmiku Województwa Podkarpackiego 
 w Rzeszowie  z dnia 30 stycznia 2012r.</t>
  </si>
  <si>
    <t>Załącznik Nr 1
do  Uchwały Nr XVII/278/12
Sejmiku Województwa Podkarpackiego 
 w Rzeszowie  z dnia  30 stycznia 2012r.</t>
  </si>
  <si>
    <t>Załącznik Nr 2
do  Uchwały Nr XVII/278/12
Sejmiku Województwa Podkarpackiego 
 w Rzeszowie  z dnia  30 stycznia 2012r.</t>
  </si>
  <si>
    <t>Załącznik  Nr 3
do  Uchwały Nr  XVII/278/12
Sejmiku Województwa Podkarpackiego 
 w Rzeszowie  z dnia 30 stycznia 2012r.</t>
  </si>
  <si>
    <t>Załącznik Nr 4
do  Uchwały Nr XVII/278/12
Sejmiku Województwa Podkarpackiego 
 w Rzeszowie  z dnia  30 stycznia 2012r.</t>
  </si>
  <si>
    <t>Załącznik Nr 5
do  Uchwały Nr XVII/278/12
Sejmiku Województwa Podkarpackiego 
 w Rzeszowie  z dnia  30 stycznia 2012r.</t>
  </si>
  <si>
    <t>Załącznik Nr 6
do  Uchwały Nr XVII/278/12
Sejmiku Województwa Podkarpackiego 
 w Rzeszowie  z dnia  30 stycznia 2012r.</t>
  </si>
  <si>
    <t>Załącznik Nr 7
do  Uchwały Nr XVII/278/12
Sejmiku Województwa Podkarpackiego 
 w Rzeszowie  z dnia  30 stycznia 2012r.</t>
  </si>
  <si>
    <t>Załącznik Nr 8
do  Uchwały Nr XVII/278/12
Sejmiku Województwa Podkarpackiego 
 w Rzeszowie  z dnia 30 stycznia 2012r.</t>
  </si>
  <si>
    <t>Załącznik Nr 9
do  Uchwały Nr XVII/278/12
Sejmiku Województwa Podkarpackiego 
 w Rzeszowie  z dnia 30 stycznia 2012r.</t>
  </si>
  <si>
    <t>Załącznik Nr 10
do  Uchwały Nr XVII/278/12
Sejmiku Województwa Podkarpackiego 
 w Rzeszowie  z dnia 30 stycznia 2012r.</t>
  </si>
  <si>
    <t>Załącznik Nr 11
do  Uchwały Nr XVII/278/12
Sejmiku Województwa Podkarpackiego 
 w Rzeszowie  z dnia 30 stycznia 2012r.</t>
  </si>
  <si>
    <t>Załącznik Nr 12
do  Uchwały Nr XVII/278/12
Sejmiku Województwa Podkarpackiego 
 w Rzeszowie  z dnia  30 stycznia 2012r.</t>
  </si>
  <si>
    <t>Załącznik Nr 13
do  Uchwały Nr XVII/278/12
Sejmiku Województwa Podkarpackiego 
 w Rzeszowie  z dnia 30 stycznia 2012r.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</si>
</sst>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8"/>
      <name val="Arial CE"/>
      <family val="0"/>
    </font>
    <font>
      <i/>
      <sz val="8"/>
      <name val="Arial"/>
      <family val="2"/>
    </font>
    <font>
      <sz val="10"/>
      <name val="Times New Roman CE"/>
      <family val="1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i/>
      <sz val="10"/>
      <name val="Times New Roman CE"/>
      <family val="1"/>
    </font>
    <font>
      <i/>
      <sz val="10"/>
      <color indexed="8"/>
      <name val="Arial"/>
      <family val="2"/>
    </font>
    <font>
      <sz val="12"/>
      <name val="Arial"/>
      <family val="2"/>
    </font>
    <font>
      <b/>
      <sz val="12"/>
      <name val="Times New Roman CE"/>
      <family val="1"/>
    </font>
    <font>
      <i/>
      <sz val="12"/>
      <name val="Times New Roman CE"/>
      <family val="1"/>
    </font>
    <font>
      <i/>
      <sz val="8"/>
      <name val="Arial CE"/>
      <family val="0"/>
    </font>
    <font>
      <i/>
      <sz val="10"/>
      <name val="Arial CE"/>
      <family val="0"/>
    </font>
    <font>
      <b/>
      <sz val="12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 CE"/>
      <family val="0"/>
    </font>
    <font>
      <i/>
      <sz val="12"/>
      <name val="Arial"/>
      <family val="2"/>
    </font>
    <font>
      <b/>
      <i/>
      <sz val="10"/>
      <name val="Arial CE"/>
      <family val="0"/>
    </font>
    <font>
      <b/>
      <sz val="10"/>
      <name val="Arial CE"/>
      <family val="0"/>
    </font>
    <font>
      <b/>
      <i/>
      <sz val="14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E"/>
      <family val="0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Times New Roman CE"/>
      <family val="1"/>
    </font>
    <font>
      <sz val="11"/>
      <name val="Arial"/>
      <family val="2"/>
    </font>
    <font>
      <sz val="14"/>
      <name val="Arial CE"/>
      <family val="0"/>
    </font>
    <font>
      <b/>
      <sz val="12"/>
      <name val="Arial"/>
      <family val="2"/>
    </font>
    <font>
      <i/>
      <sz val="9"/>
      <name val="Arial"/>
      <family val="2"/>
    </font>
    <font>
      <sz val="11"/>
      <color indexed="10"/>
      <name val="Calibri"/>
      <family val="2"/>
    </font>
    <font>
      <sz val="10"/>
      <color indexed="10"/>
      <name val="Times New Roman CE"/>
      <family val="1"/>
    </font>
    <font>
      <sz val="10"/>
      <color indexed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 CE"/>
      <family val="0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FF0000"/>
      <name val="Times New Roman CE"/>
      <family val="1"/>
    </font>
    <font>
      <sz val="10"/>
      <color rgb="FFFF0000"/>
      <name val="Arial CE"/>
      <family val="0"/>
    </font>
    <font>
      <b/>
      <sz val="8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1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72" fillId="27" borderId="1" applyNumberFormat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660">
    <xf numFmtId="0" fontId="0" fillId="0" borderId="0" xfId="0" applyAlignment="1">
      <alignment/>
    </xf>
    <xf numFmtId="0" fontId="3" fillId="0" borderId="0" xfId="51" applyFont="1" applyAlignment="1">
      <alignment vertical="center"/>
      <protection/>
    </xf>
    <xf numFmtId="0" fontId="4" fillId="0" borderId="0" xfId="51" applyFont="1" applyAlignment="1">
      <alignment vertical="center" wrapText="1"/>
      <protection/>
    </xf>
    <xf numFmtId="0" fontId="6" fillId="0" borderId="0" xfId="51" applyFont="1" applyAlignment="1">
      <alignment vertical="center"/>
      <protection/>
    </xf>
    <xf numFmtId="3" fontId="6" fillId="0" borderId="0" xfId="51" applyNumberFormat="1" applyFont="1" applyAlignment="1">
      <alignment vertical="center"/>
      <protection/>
    </xf>
    <xf numFmtId="0" fontId="6" fillId="0" borderId="0" xfId="51" applyFont="1" applyAlignment="1">
      <alignment horizontal="center" vertical="center" wrapText="1"/>
      <protection/>
    </xf>
    <xf numFmtId="0" fontId="3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right" vertical="center" wrapText="1"/>
      <protection/>
    </xf>
    <xf numFmtId="0" fontId="6" fillId="0" borderId="0" xfId="51" applyFont="1" applyAlignment="1">
      <alignment horizontal="center" vertical="center"/>
      <protection/>
    </xf>
    <xf numFmtId="3" fontId="6" fillId="0" borderId="0" xfId="51" applyNumberFormat="1" applyFont="1" applyAlignment="1">
      <alignment horizontal="center" vertical="center"/>
      <protection/>
    </xf>
    <xf numFmtId="0" fontId="9" fillId="0" borderId="10" xfId="51" applyFont="1" applyBorder="1" applyAlignment="1">
      <alignment horizontal="center" vertical="center"/>
      <protection/>
    </xf>
    <xf numFmtId="0" fontId="9" fillId="0" borderId="10" xfId="51" applyFont="1" applyBorder="1" applyAlignment="1">
      <alignment horizontal="center" vertical="center" wrapText="1"/>
      <protection/>
    </xf>
    <xf numFmtId="3" fontId="9" fillId="0" borderId="10" xfId="51" applyNumberFormat="1" applyFont="1" applyBorder="1" applyAlignment="1">
      <alignment horizontal="right" vertical="center"/>
      <protection/>
    </xf>
    <xf numFmtId="3" fontId="8" fillId="0" borderId="10" xfId="51" applyNumberFormat="1" applyFont="1" applyBorder="1" applyAlignment="1">
      <alignment horizontal="right" vertical="center"/>
      <protection/>
    </xf>
    <xf numFmtId="49" fontId="8" fillId="0" borderId="10" xfId="51" applyNumberFormat="1" applyFont="1" applyBorder="1" applyAlignment="1">
      <alignment horizontal="center" vertical="center"/>
      <protection/>
    </xf>
    <xf numFmtId="49" fontId="8" fillId="33" borderId="10" xfId="51" applyNumberFormat="1" applyFont="1" applyFill="1" applyBorder="1" applyAlignment="1">
      <alignment horizontal="center" vertical="center"/>
      <protection/>
    </xf>
    <xf numFmtId="3" fontId="3" fillId="0" borderId="10" xfId="51" applyNumberFormat="1" applyFont="1" applyBorder="1" applyAlignment="1">
      <alignment horizontal="right" vertical="center"/>
      <protection/>
    </xf>
    <xf numFmtId="0" fontId="8" fillId="0" borderId="10" xfId="51" applyFont="1" applyBorder="1" applyAlignment="1">
      <alignment horizontal="center" vertical="center"/>
      <protection/>
    </xf>
    <xf numFmtId="0" fontId="8" fillId="33" borderId="10" xfId="51" applyFont="1" applyFill="1" applyBorder="1" applyAlignment="1">
      <alignment horizontal="center" vertical="center"/>
      <protection/>
    </xf>
    <xf numFmtId="0" fontId="3" fillId="33" borderId="10" xfId="51" applyFont="1" applyFill="1" applyBorder="1" applyAlignment="1">
      <alignment horizontal="center" vertical="center"/>
      <protection/>
    </xf>
    <xf numFmtId="0" fontId="9" fillId="34" borderId="10" xfId="51" applyFont="1" applyFill="1" applyBorder="1" applyAlignment="1">
      <alignment horizontal="center" vertical="center"/>
      <protection/>
    </xf>
    <xf numFmtId="0" fontId="9" fillId="0" borderId="10" xfId="51" applyFont="1" applyFill="1" applyBorder="1" applyAlignment="1">
      <alignment horizontal="center" vertical="center"/>
      <protection/>
    </xf>
    <xf numFmtId="49" fontId="6" fillId="0" borderId="0" xfId="51" applyNumberFormat="1" applyFont="1" applyAlignment="1">
      <alignment horizontal="center" vertical="center"/>
      <protection/>
    </xf>
    <xf numFmtId="3" fontId="6" fillId="0" borderId="0" xfId="51" applyNumberFormat="1" applyFont="1" applyAlignment="1">
      <alignment horizontal="right" vertical="center"/>
      <protection/>
    </xf>
    <xf numFmtId="49" fontId="6" fillId="0" borderId="0" xfId="51" applyNumberFormat="1" applyFont="1" applyAlignment="1">
      <alignment vertical="center"/>
      <protection/>
    </xf>
    <xf numFmtId="0" fontId="6" fillId="0" borderId="0" xfId="51" applyFont="1" applyAlignment="1">
      <alignment horizontal="right" vertical="center"/>
      <protection/>
    </xf>
    <xf numFmtId="0" fontId="12" fillId="0" borderId="0" xfId="51" applyFont="1" applyAlignment="1">
      <alignment horizontal="center" vertical="top"/>
      <protection/>
    </xf>
    <xf numFmtId="0" fontId="13" fillId="0" borderId="0" xfId="51" applyFont="1" applyAlignment="1">
      <alignment horizontal="center" vertical="center"/>
      <protection/>
    </xf>
    <xf numFmtId="0" fontId="4" fillId="0" borderId="0" xfId="51" applyFont="1" applyAlignment="1">
      <alignment horizontal="center" vertical="center" wrapText="1"/>
      <protection/>
    </xf>
    <xf numFmtId="0" fontId="8" fillId="0" borderId="11" xfId="51" applyFont="1" applyBorder="1" applyAlignment="1">
      <alignment horizontal="center" vertical="center" wrapText="1"/>
      <protection/>
    </xf>
    <xf numFmtId="0" fontId="10" fillId="0" borderId="10" xfId="51" applyFont="1" applyBorder="1" applyAlignment="1">
      <alignment horizontal="center" vertical="center" wrapText="1"/>
      <protection/>
    </xf>
    <xf numFmtId="3" fontId="9" fillId="33" borderId="10" xfId="51" applyNumberFormat="1" applyFont="1" applyFill="1" applyBorder="1" applyAlignment="1">
      <alignment horizontal="right" vertical="center"/>
      <protection/>
    </xf>
    <xf numFmtId="49" fontId="8" fillId="0" borderId="10" xfId="51" applyNumberFormat="1" applyFont="1" applyFill="1" applyBorder="1" applyAlignment="1">
      <alignment horizontal="center" vertical="center"/>
      <protection/>
    </xf>
    <xf numFmtId="49" fontId="8" fillId="0" borderId="10" xfId="51" applyNumberFormat="1" applyFont="1" applyFill="1" applyBorder="1" applyAlignment="1">
      <alignment horizontal="center" vertical="center" wrapText="1"/>
      <protection/>
    </xf>
    <xf numFmtId="3" fontId="3" fillId="0" borderId="10" xfId="51" applyNumberFormat="1" applyFont="1" applyFill="1" applyBorder="1" applyAlignment="1">
      <alignment horizontal="right" vertical="center"/>
      <protection/>
    </xf>
    <xf numFmtId="3" fontId="8" fillId="0" borderId="10" xfId="51" applyNumberFormat="1" applyFont="1" applyFill="1" applyBorder="1" applyAlignment="1">
      <alignment horizontal="right" vertical="center"/>
      <protection/>
    </xf>
    <xf numFmtId="0" fontId="8" fillId="0" borderId="10" xfId="51" applyFont="1" applyFill="1" applyBorder="1" applyAlignment="1">
      <alignment horizontal="center" vertical="center" wrapText="1"/>
      <protection/>
    </xf>
    <xf numFmtId="4" fontId="6" fillId="0" borderId="0" xfId="51" applyNumberFormat="1" applyFont="1" applyAlignment="1">
      <alignment horizontal="center" vertical="center"/>
      <protection/>
    </xf>
    <xf numFmtId="3" fontId="14" fillId="0" borderId="10" xfId="51" applyNumberFormat="1" applyFont="1" applyFill="1" applyBorder="1" applyAlignment="1">
      <alignment horizontal="right" vertical="center"/>
      <protection/>
    </xf>
    <xf numFmtId="0" fontId="8" fillId="0" borderId="10" xfId="51" applyFont="1" applyFill="1" applyBorder="1" applyAlignment="1">
      <alignment horizontal="center" vertical="center"/>
      <protection/>
    </xf>
    <xf numFmtId="49" fontId="6" fillId="0" borderId="0" xfId="51" applyNumberFormat="1" applyFont="1" applyAlignment="1">
      <alignment horizontal="center" vertical="top"/>
      <protection/>
    </xf>
    <xf numFmtId="49" fontId="13" fillId="0" borderId="0" xfId="51" applyNumberFormat="1" applyFont="1" applyAlignment="1">
      <alignment horizontal="center" vertical="center"/>
      <protection/>
    </xf>
    <xf numFmtId="0" fontId="6" fillId="0" borderId="0" xfId="51" applyFont="1" applyAlignment="1">
      <alignment horizontal="center" vertical="top"/>
      <protection/>
    </xf>
    <xf numFmtId="0" fontId="15" fillId="0" borderId="0" xfId="51" applyFont="1" applyBorder="1" applyAlignment="1">
      <alignment horizontal="center" vertical="top"/>
      <protection/>
    </xf>
    <xf numFmtId="0" fontId="4" fillId="0" borderId="0" xfId="51" applyFont="1" applyBorder="1" applyAlignment="1">
      <alignment horizontal="center" vertical="center" wrapText="1"/>
      <protection/>
    </xf>
    <xf numFmtId="0" fontId="8" fillId="0" borderId="0" xfId="51" applyFont="1" applyBorder="1" applyAlignment="1">
      <alignment vertical="center" wrapText="1"/>
      <protection/>
    </xf>
    <xf numFmtId="3" fontId="10" fillId="0" borderId="10" xfId="51" applyNumberFormat="1" applyFont="1" applyBorder="1" applyAlignment="1">
      <alignment horizontal="right" vertical="center"/>
      <protection/>
    </xf>
    <xf numFmtId="49" fontId="8" fillId="33" borderId="10" xfId="51" applyNumberFormat="1" applyFont="1" applyFill="1" applyBorder="1" applyAlignment="1">
      <alignment horizontal="center" vertical="center" wrapText="1"/>
      <protection/>
    </xf>
    <xf numFmtId="3" fontId="3" fillId="0" borderId="10" xfId="51" applyNumberFormat="1" applyFont="1" applyBorder="1" applyAlignment="1">
      <alignment vertical="center"/>
      <protection/>
    </xf>
    <xf numFmtId="49" fontId="12" fillId="0" borderId="0" xfId="51" applyNumberFormat="1" applyFont="1" applyBorder="1" applyAlignment="1">
      <alignment horizontal="center" vertical="top"/>
      <protection/>
    </xf>
    <xf numFmtId="49" fontId="13" fillId="0" borderId="0" xfId="51" applyNumberFormat="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 vertical="center"/>
      <protection/>
    </xf>
    <xf numFmtId="3" fontId="16" fillId="0" borderId="0" xfId="51" applyNumberFormat="1" applyFont="1" applyBorder="1" applyAlignment="1">
      <alignment horizontal="right" vertical="center"/>
      <protection/>
    </xf>
    <xf numFmtId="3" fontId="6" fillId="0" borderId="0" xfId="51" applyNumberFormat="1" applyFont="1" applyBorder="1" applyAlignment="1">
      <alignment horizontal="center" vertical="center"/>
      <protection/>
    </xf>
    <xf numFmtId="49" fontId="12" fillId="0" borderId="0" xfId="51" applyNumberFormat="1" applyFont="1" applyAlignment="1">
      <alignment horizontal="center" vertical="top"/>
      <protection/>
    </xf>
    <xf numFmtId="0" fontId="9" fillId="0" borderId="10" xfId="51" applyFont="1" applyBorder="1" applyAlignment="1">
      <alignment horizontal="center" vertical="center"/>
      <protection/>
    </xf>
    <xf numFmtId="0" fontId="7" fillId="0" borderId="0" xfId="51" applyFont="1" applyBorder="1" applyAlignment="1">
      <alignment horizontal="center" vertical="center" wrapText="1"/>
      <protection/>
    </xf>
    <xf numFmtId="0" fontId="2" fillId="0" borderId="0" xfId="51" applyBorder="1" applyAlignment="1">
      <alignment horizontal="center"/>
      <protection/>
    </xf>
    <xf numFmtId="0" fontId="4" fillId="0" borderId="0" xfId="51" applyFont="1" applyBorder="1" applyAlignment="1">
      <alignment wrapText="1"/>
      <protection/>
    </xf>
    <xf numFmtId="0" fontId="2" fillId="0" borderId="0" xfId="51" applyBorder="1">
      <alignment/>
      <protection/>
    </xf>
    <xf numFmtId="0" fontId="2" fillId="0" borderId="0" xfId="51">
      <alignment/>
      <protection/>
    </xf>
    <xf numFmtId="49" fontId="22" fillId="33" borderId="10" xfId="51" applyNumberFormat="1" applyFont="1" applyFill="1" applyBorder="1" applyAlignment="1">
      <alignment horizontal="center" vertical="center"/>
      <protection/>
    </xf>
    <xf numFmtId="3" fontId="22" fillId="33" borderId="10" xfId="51" applyNumberFormat="1" applyFont="1" applyFill="1" applyBorder="1" applyAlignment="1">
      <alignment vertical="center"/>
      <protection/>
    </xf>
    <xf numFmtId="49" fontId="21" fillId="0" borderId="10" xfId="51" applyNumberFormat="1" applyFont="1" applyFill="1" applyBorder="1" applyAlignment="1">
      <alignment horizontal="center" vertical="center"/>
      <protection/>
    </xf>
    <xf numFmtId="3" fontId="21" fillId="0" borderId="10" xfId="51" applyNumberFormat="1" applyFont="1" applyBorder="1" applyAlignment="1">
      <alignment vertical="center"/>
      <protection/>
    </xf>
    <xf numFmtId="3" fontId="21" fillId="0" borderId="10" xfId="51" applyNumberFormat="1" applyFont="1" applyFill="1" applyBorder="1" applyAlignment="1">
      <alignment vertical="center"/>
      <protection/>
    </xf>
    <xf numFmtId="0" fontId="2" fillId="0" borderId="0" xfId="51" applyFont="1" applyFill="1">
      <alignment/>
      <protection/>
    </xf>
    <xf numFmtId="49" fontId="21" fillId="35" borderId="10" xfId="51" applyNumberFormat="1" applyFont="1" applyFill="1" applyBorder="1" applyAlignment="1">
      <alignment horizontal="center" vertical="center"/>
      <protection/>
    </xf>
    <xf numFmtId="3" fontId="21" fillId="35" borderId="10" xfId="51" applyNumberFormat="1" applyFont="1" applyFill="1" applyBorder="1" applyAlignment="1">
      <alignment vertical="center"/>
      <protection/>
    </xf>
    <xf numFmtId="3" fontId="21" fillId="36" borderId="10" xfId="51" applyNumberFormat="1" applyFont="1" applyFill="1" applyBorder="1" applyAlignment="1">
      <alignment vertical="center"/>
      <protection/>
    </xf>
    <xf numFmtId="0" fontId="4" fillId="35" borderId="10" xfId="51" applyFont="1" applyFill="1" applyBorder="1" applyAlignment="1">
      <alignment horizontal="center" vertical="center"/>
      <protection/>
    </xf>
    <xf numFmtId="0" fontId="24" fillId="33" borderId="10" xfId="51" applyFont="1" applyFill="1" applyBorder="1" applyAlignment="1">
      <alignment horizontal="center" vertical="center"/>
      <protection/>
    </xf>
    <xf numFmtId="0" fontId="4" fillId="36" borderId="10" xfId="51" applyFont="1" applyFill="1" applyBorder="1" applyAlignment="1">
      <alignment horizontal="center" vertical="center"/>
      <protection/>
    </xf>
    <xf numFmtId="3" fontId="9" fillId="36" borderId="10" xfId="51" applyNumberFormat="1" applyFont="1" applyFill="1" applyBorder="1" applyAlignment="1">
      <alignment vertical="center"/>
      <protection/>
    </xf>
    <xf numFmtId="0" fontId="2" fillId="0" borderId="0" xfId="51" applyAlignment="1">
      <alignment horizontal="center"/>
      <protection/>
    </xf>
    <xf numFmtId="3" fontId="2" fillId="0" borderId="0" xfId="51" applyNumberFormat="1">
      <alignment/>
      <protection/>
    </xf>
    <xf numFmtId="49" fontId="22" fillId="33" borderId="0" xfId="51" applyNumberFormat="1" applyFont="1" applyFill="1" applyBorder="1" applyAlignment="1">
      <alignment horizontal="center" vertical="center"/>
      <protection/>
    </xf>
    <xf numFmtId="3" fontId="22" fillId="33" borderId="0" xfId="51" applyNumberFormat="1" applyFont="1" applyFill="1" applyBorder="1" applyAlignment="1">
      <alignment vertical="center"/>
      <protection/>
    </xf>
    <xf numFmtId="3" fontId="21" fillId="0" borderId="0" xfId="51" applyNumberFormat="1" applyFont="1" applyBorder="1" applyAlignment="1">
      <alignment vertical="center"/>
      <protection/>
    </xf>
    <xf numFmtId="3" fontId="21" fillId="0" borderId="0" xfId="51" applyNumberFormat="1" applyFont="1" applyFill="1" applyBorder="1" applyAlignment="1">
      <alignment vertical="center"/>
      <protection/>
    </xf>
    <xf numFmtId="49" fontId="21" fillId="35" borderId="0" xfId="51" applyNumberFormat="1" applyFont="1" applyFill="1" applyBorder="1" applyAlignment="1">
      <alignment horizontal="center" vertical="center"/>
      <protection/>
    </xf>
    <xf numFmtId="3" fontId="21" fillId="35" borderId="0" xfId="51" applyNumberFormat="1" applyFont="1" applyFill="1" applyBorder="1" applyAlignment="1">
      <alignment vertical="center"/>
      <protection/>
    </xf>
    <xf numFmtId="3" fontId="21" fillId="36" borderId="0" xfId="51" applyNumberFormat="1" applyFont="1" applyFill="1" applyBorder="1" applyAlignment="1">
      <alignment vertical="center"/>
      <protection/>
    </xf>
    <xf numFmtId="0" fontId="4" fillId="35" borderId="0" xfId="51" applyFont="1" applyFill="1" applyBorder="1" applyAlignment="1">
      <alignment horizontal="center" vertical="center"/>
      <protection/>
    </xf>
    <xf numFmtId="0" fontId="24" fillId="33" borderId="0" xfId="51" applyFont="1" applyFill="1" applyBorder="1" applyAlignment="1">
      <alignment horizontal="center" vertical="center"/>
      <protection/>
    </xf>
    <xf numFmtId="0" fontId="4" fillId="36" borderId="0" xfId="51" applyFont="1" applyFill="1" applyBorder="1" applyAlignment="1">
      <alignment horizontal="center" vertical="center"/>
      <protection/>
    </xf>
    <xf numFmtId="3" fontId="9" fillId="36" borderId="0" xfId="51" applyNumberFormat="1" applyFont="1" applyFill="1" applyBorder="1" applyAlignment="1">
      <alignment vertical="center"/>
      <protection/>
    </xf>
    <xf numFmtId="0" fontId="8" fillId="0" borderId="0" xfId="51" applyFont="1" applyBorder="1" applyAlignment="1">
      <alignment horizontal="right" vertical="center" wrapText="1"/>
      <protection/>
    </xf>
    <xf numFmtId="0" fontId="2" fillId="0" borderId="0" xfId="51" applyFont="1" applyAlignment="1">
      <alignment horizontal="left"/>
      <protection/>
    </xf>
    <xf numFmtId="0" fontId="3" fillId="0" borderId="10" xfId="51" applyFont="1" applyBorder="1" applyAlignment="1">
      <alignment horizontal="center" vertical="center" wrapText="1"/>
      <protection/>
    </xf>
    <xf numFmtId="3" fontId="9" fillId="0" borderId="10" xfId="51" applyNumberFormat="1" applyFont="1" applyBorder="1" applyAlignment="1">
      <alignment vertical="center" wrapText="1"/>
      <protection/>
    </xf>
    <xf numFmtId="3" fontId="3" fillId="0" borderId="10" xfId="51" applyNumberFormat="1" applyFont="1" applyBorder="1" applyAlignment="1">
      <alignment vertical="center" wrapText="1"/>
      <protection/>
    </xf>
    <xf numFmtId="3" fontId="9" fillId="0" borderId="10" xfId="51" applyNumberFormat="1" applyFont="1" applyBorder="1" applyAlignment="1">
      <alignment vertical="center"/>
      <protection/>
    </xf>
    <xf numFmtId="3" fontId="26" fillId="0" borderId="0" xfId="51" applyNumberFormat="1" applyFont="1">
      <alignment/>
      <protection/>
    </xf>
    <xf numFmtId="3" fontId="2" fillId="0" borderId="0" xfId="51" applyNumberFormat="1" applyAlignment="1">
      <alignment horizontal="right"/>
      <protection/>
    </xf>
    <xf numFmtId="1" fontId="2" fillId="0" borderId="0" xfId="51" applyNumberFormat="1" applyAlignment="1">
      <alignment horizontal="right"/>
      <protection/>
    </xf>
    <xf numFmtId="3" fontId="2" fillId="0" borderId="0" xfId="51" applyNumberFormat="1" applyFont="1" applyAlignment="1">
      <alignment horizontal="right"/>
      <protection/>
    </xf>
    <xf numFmtId="3" fontId="2" fillId="0" borderId="0" xfId="51" applyNumberFormat="1" applyFont="1" applyAlignment="1">
      <alignment horizontal="left"/>
      <protection/>
    </xf>
    <xf numFmtId="1" fontId="2" fillId="0" borderId="0" xfId="51" applyNumberFormat="1" applyFont="1" applyAlignment="1">
      <alignment horizontal="right"/>
      <protection/>
    </xf>
    <xf numFmtId="3" fontId="27" fillId="0" borderId="0" xfId="51" applyNumberFormat="1" applyFont="1" applyAlignment="1">
      <alignment horizontal="right"/>
      <protection/>
    </xf>
    <xf numFmtId="3" fontId="19" fillId="0" borderId="0" xfId="51" applyNumberFormat="1" applyFont="1">
      <alignment/>
      <protection/>
    </xf>
    <xf numFmtId="0" fontId="27" fillId="0" borderId="0" xfId="51" applyFont="1">
      <alignment/>
      <protection/>
    </xf>
    <xf numFmtId="3" fontId="27" fillId="0" borderId="0" xfId="51" applyNumberFormat="1" applyFont="1">
      <alignment/>
      <protection/>
    </xf>
    <xf numFmtId="0" fontId="2" fillId="0" borderId="0" xfId="51" applyAlignment="1">
      <alignment/>
      <protection/>
    </xf>
    <xf numFmtId="0" fontId="26" fillId="0" borderId="0" xfId="51" applyFont="1">
      <alignment/>
      <protection/>
    </xf>
    <xf numFmtId="0" fontId="5" fillId="0" borderId="0" xfId="51" applyFont="1" applyAlignment="1">
      <alignment vertical="top" wrapText="1"/>
      <protection/>
    </xf>
    <xf numFmtId="3" fontId="9" fillId="0" borderId="10" xfId="51" applyNumberFormat="1" applyFont="1" applyBorder="1" applyAlignment="1">
      <alignment horizontal="right" vertical="center" wrapText="1"/>
      <protection/>
    </xf>
    <xf numFmtId="3" fontId="3" fillId="0" borderId="10" xfId="51" applyNumberFormat="1" applyFont="1" applyBorder="1" applyAlignment="1">
      <alignment horizontal="right" vertical="center" wrapText="1"/>
      <protection/>
    </xf>
    <xf numFmtId="3" fontId="19" fillId="0" borderId="0" xfId="51" applyNumberFormat="1" applyFont="1" applyAlignment="1">
      <alignment horizontal="right"/>
      <protection/>
    </xf>
    <xf numFmtId="0" fontId="2" fillId="0" borderId="0" xfId="51" applyAlignment="1">
      <alignment horizontal="right"/>
      <protection/>
    </xf>
    <xf numFmtId="3" fontId="2" fillId="0" borderId="0" xfId="51" applyNumberFormat="1" applyAlignment="1">
      <alignment vertical="center"/>
      <protection/>
    </xf>
    <xf numFmtId="0" fontId="26" fillId="0" borderId="0" xfId="51" applyFont="1" applyAlignment="1">
      <alignment horizontal="right"/>
      <protection/>
    </xf>
    <xf numFmtId="3" fontId="26" fillId="0" borderId="0" xfId="51" applyNumberFormat="1" applyFont="1" applyAlignment="1">
      <alignment vertical="center"/>
      <protection/>
    </xf>
    <xf numFmtId="0" fontId="19" fillId="0" borderId="0" xfId="51" applyFont="1" applyBorder="1" applyAlignment="1">
      <alignment horizontal="center" vertical="center"/>
      <protection/>
    </xf>
    <xf numFmtId="49" fontId="9" fillId="0" borderId="10" xfId="51" applyNumberFormat="1" applyFont="1" applyBorder="1" applyAlignment="1">
      <alignment horizontal="center" vertical="center"/>
      <protection/>
    </xf>
    <xf numFmtId="0" fontId="9" fillId="0" borderId="10" xfId="51" applyFont="1" applyBorder="1" applyAlignment="1">
      <alignment horizontal="center" vertical="center"/>
      <protection/>
    </xf>
    <xf numFmtId="0" fontId="6" fillId="0" borderId="0" xfId="51" applyFont="1" applyAlignment="1">
      <alignment horizontal="center" vertical="center"/>
      <protection/>
    </xf>
    <xf numFmtId="0" fontId="7" fillId="0" borderId="0" xfId="51" applyFont="1" applyBorder="1" applyAlignment="1">
      <alignment horizontal="center" vertical="center" wrapText="1"/>
      <protection/>
    </xf>
    <xf numFmtId="49" fontId="10" fillId="0" borderId="10" xfId="51" applyNumberFormat="1" applyFont="1" applyBorder="1" applyAlignment="1">
      <alignment horizontal="center" vertical="top"/>
      <protection/>
    </xf>
    <xf numFmtId="49" fontId="8" fillId="0" borderId="10" xfId="51" applyNumberFormat="1" applyFont="1" applyBorder="1" applyAlignment="1">
      <alignment horizontal="center" vertical="center"/>
      <protection/>
    </xf>
    <xf numFmtId="49" fontId="8" fillId="0" borderId="10" xfId="51" applyNumberFormat="1" applyFont="1" applyBorder="1" applyAlignment="1">
      <alignment horizontal="center" vertical="center" wrapText="1"/>
      <protection/>
    </xf>
    <xf numFmtId="0" fontId="2" fillId="0" borderId="0" xfId="51" applyFont="1" applyAlignment="1">
      <alignment horizontal="center" vertical="center"/>
      <protection/>
    </xf>
    <xf numFmtId="0" fontId="3" fillId="0" borderId="0" xfId="51" applyFont="1" applyBorder="1" applyAlignment="1">
      <alignment horizontal="center" vertical="center"/>
      <protection/>
    </xf>
    <xf numFmtId="0" fontId="2" fillId="0" borderId="0" xfId="51" applyFont="1" applyBorder="1" applyAlignment="1">
      <alignment horizontal="center" vertical="center"/>
      <protection/>
    </xf>
    <xf numFmtId="0" fontId="2" fillId="0" borderId="0" xfId="51" applyFont="1" applyBorder="1" applyAlignment="1">
      <alignment vertical="center"/>
      <protection/>
    </xf>
    <xf numFmtId="0" fontId="3" fillId="0" borderId="12" xfId="51" applyFont="1" applyBorder="1" applyAlignment="1">
      <alignment horizontal="center" vertical="center" wrapText="1"/>
      <protection/>
    </xf>
    <xf numFmtId="0" fontId="3" fillId="0" borderId="13" xfId="51" applyFont="1" applyBorder="1" applyAlignment="1">
      <alignment horizontal="center" vertical="center" wrapText="1"/>
      <protection/>
    </xf>
    <xf numFmtId="0" fontId="9" fillId="37" borderId="12" xfId="51" applyFont="1" applyFill="1" applyBorder="1" applyAlignment="1" quotePrefix="1">
      <alignment horizontal="center" vertical="center" wrapText="1"/>
      <protection/>
    </xf>
    <xf numFmtId="0" fontId="9" fillId="37" borderId="13" xfId="51" applyFont="1" applyFill="1" applyBorder="1" applyAlignment="1" quotePrefix="1">
      <alignment horizontal="center" vertical="center" wrapText="1"/>
      <protection/>
    </xf>
    <xf numFmtId="0" fontId="9" fillId="37" borderId="13" xfId="51" applyFont="1" applyFill="1" applyBorder="1" applyAlignment="1">
      <alignment vertical="center" wrapText="1"/>
      <protection/>
    </xf>
    <xf numFmtId="3" fontId="9" fillId="37" borderId="13" xfId="51" applyNumberFormat="1" applyFont="1" applyFill="1" applyBorder="1" applyAlignment="1">
      <alignment vertical="center" wrapText="1"/>
      <protection/>
    </xf>
    <xf numFmtId="49" fontId="10" fillId="38" borderId="13" xfId="51" applyNumberFormat="1" applyFont="1" applyFill="1" applyBorder="1" applyAlignment="1">
      <alignment horizontal="center" vertical="center" wrapText="1"/>
      <protection/>
    </xf>
    <xf numFmtId="0" fontId="10" fillId="38" borderId="13" xfId="51" applyFont="1" applyFill="1" applyBorder="1" applyAlignment="1">
      <alignment vertical="center" wrapText="1"/>
      <protection/>
    </xf>
    <xf numFmtId="3" fontId="10" fillId="38" borderId="13" xfId="51" applyNumberFormat="1" applyFont="1" applyFill="1" applyBorder="1" applyAlignment="1">
      <alignment vertical="center" wrapText="1"/>
      <protection/>
    </xf>
    <xf numFmtId="3" fontId="8" fillId="0" borderId="13" xfId="51" applyNumberFormat="1" applyFont="1" applyFill="1" applyBorder="1" applyAlignment="1">
      <alignment vertical="center" wrapText="1"/>
      <protection/>
    </xf>
    <xf numFmtId="0" fontId="9" fillId="0" borderId="13" xfId="51" applyFont="1" applyFill="1" applyBorder="1" applyAlignment="1" quotePrefix="1">
      <alignment horizontal="center" vertical="center" wrapText="1"/>
      <protection/>
    </xf>
    <xf numFmtId="0" fontId="3" fillId="0" borderId="13" xfId="51" applyFont="1" applyFill="1" applyBorder="1" applyAlignment="1">
      <alignment vertical="center" wrapText="1"/>
      <protection/>
    </xf>
    <xf numFmtId="3" fontId="3" fillId="0" borderId="13" xfId="51" applyNumberFormat="1" applyFont="1" applyFill="1" applyBorder="1" applyAlignment="1">
      <alignment vertical="center" wrapText="1"/>
      <protection/>
    </xf>
    <xf numFmtId="0" fontId="10" fillId="38" borderId="13" xfId="51" applyFont="1" applyFill="1" applyBorder="1" applyAlignment="1" quotePrefix="1">
      <alignment horizontal="center" vertical="center" wrapText="1"/>
      <protection/>
    </xf>
    <xf numFmtId="0" fontId="10" fillId="38" borderId="13" xfId="51" applyFont="1" applyFill="1" applyBorder="1" applyAlignment="1">
      <alignment vertical="center" wrapText="1"/>
      <protection/>
    </xf>
    <xf numFmtId="3" fontId="10" fillId="38" borderId="13" xfId="51" applyNumberFormat="1" applyFont="1" applyFill="1" applyBorder="1" applyAlignment="1">
      <alignment vertical="center" wrapText="1"/>
      <protection/>
    </xf>
    <xf numFmtId="0" fontId="3" fillId="0" borderId="13" xfId="51" applyFont="1" applyBorder="1" applyAlignment="1" quotePrefix="1">
      <alignment horizontal="center" vertical="center" wrapText="1"/>
      <protection/>
    </xf>
    <xf numFmtId="0" fontId="3" fillId="0" borderId="13" xfId="51" applyFont="1" applyBorder="1" applyAlignment="1">
      <alignment vertical="center" wrapText="1"/>
      <protection/>
    </xf>
    <xf numFmtId="3" fontId="3" fillId="0" borderId="13" xfId="51" applyNumberFormat="1" applyFont="1" applyBorder="1" applyAlignment="1">
      <alignment vertical="center" wrapText="1"/>
      <protection/>
    </xf>
    <xf numFmtId="3" fontId="8" fillId="0" borderId="13" xfId="51" applyNumberFormat="1" applyFont="1" applyBorder="1" applyAlignment="1">
      <alignment vertical="center" wrapText="1"/>
      <protection/>
    </xf>
    <xf numFmtId="0" fontId="3" fillId="0" borderId="14" xfId="51" applyFont="1" applyBorder="1" applyAlignment="1" quotePrefix="1">
      <alignment horizontal="center" vertical="center" wrapText="1"/>
      <protection/>
    </xf>
    <xf numFmtId="0" fontId="3" fillId="0" borderId="13" xfId="51" applyFont="1" applyBorder="1" applyAlignment="1">
      <alignment vertical="center" wrapText="1"/>
      <protection/>
    </xf>
    <xf numFmtId="3" fontId="3" fillId="0" borderId="13" xfId="51" applyNumberFormat="1" applyFont="1" applyFill="1" applyBorder="1" applyAlignment="1">
      <alignment vertical="center" wrapText="1"/>
      <protection/>
    </xf>
    <xf numFmtId="0" fontId="3" fillId="0" borderId="10" xfId="51" applyFont="1" applyBorder="1" applyAlignment="1">
      <alignment vertical="center" wrapText="1"/>
      <protection/>
    </xf>
    <xf numFmtId="49" fontId="10" fillId="0" borderId="14" xfId="51" applyNumberFormat="1" applyFont="1" applyBorder="1" applyAlignment="1">
      <alignment horizontal="center" vertical="center" wrapText="1"/>
      <protection/>
    </xf>
    <xf numFmtId="3" fontId="3" fillId="0" borderId="13" xfId="51" applyNumberFormat="1" applyFont="1" applyBorder="1" applyAlignment="1">
      <alignment vertical="center" wrapText="1"/>
      <protection/>
    </xf>
    <xf numFmtId="49" fontId="10" fillId="38" borderId="10" xfId="51" applyNumberFormat="1" applyFont="1" applyFill="1" applyBorder="1" applyAlignment="1">
      <alignment horizontal="center" vertical="center" wrapText="1"/>
      <protection/>
    </xf>
    <xf numFmtId="0" fontId="8" fillId="0" borderId="15" xfId="51" applyFont="1" applyFill="1" applyBorder="1" applyAlignment="1">
      <alignment horizontal="center" vertical="center" wrapText="1"/>
      <protection/>
    </xf>
    <xf numFmtId="49" fontId="9" fillId="37" borderId="10" xfId="51" applyNumberFormat="1" applyFont="1" applyFill="1" applyBorder="1" applyAlignment="1">
      <alignment horizontal="center" vertical="center" wrapText="1"/>
      <protection/>
    </xf>
    <xf numFmtId="49" fontId="9" fillId="37" borderId="13" xfId="51" applyNumberFormat="1" applyFont="1" applyFill="1" applyBorder="1" applyAlignment="1">
      <alignment horizontal="center" vertical="center" wrapText="1"/>
      <protection/>
    </xf>
    <xf numFmtId="49" fontId="9" fillId="37" borderId="13" xfId="51" applyNumberFormat="1" applyFont="1" applyFill="1" applyBorder="1" applyAlignment="1">
      <alignment horizontal="left" vertical="center" wrapText="1"/>
      <protection/>
    </xf>
    <xf numFmtId="0" fontId="2" fillId="0" borderId="0" xfId="51" applyFont="1">
      <alignment/>
      <protection/>
    </xf>
    <xf numFmtId="0" fontId="9" fillId="37" borderId="15" xfId="51" applyFont="1" applyFill="1" applyBorder="1" applyAlignment="1">
      <alignment horizontal="center" vertical="center" wrapText="1"/>
      <protection/>
    </xf>
    <xf numFmtId="0" fontId="10" fillId="31" borderId="10" xfId="51" applyFont="1" applyFill="1" applyBorder="1" applyAlignment="1">
      <alignment horizontal="center" vertical="center" wrapText="1"/>
      <protection/>
    </xf>
    <xf numFmtId="0" fontId="10" fillId="31" borderId="10" xfId="51" applyFont="1" applyFill="1" applyBorder="1" applyAlignment="1">
      <alignment vertical="center" wrapText="1"/>
      <protection/>
    </xf>
    <xf numFmtId="3" fontId="10" fillId="31" borderId="13" xfId="51" applyNumberFormat="1" applyFont="1" applyFill="1" applyBorder="1" applyAlignment="1">
      <alignment vertical="center" wrapText="1"/>
      <protection/>
    </xf>
    <xf numFmtId="3" fontId="8" fillId="34" borderId="13" xfId="51" applyNumberFormat="1" applyFont="1" applyFill="1" applyBorder="1" applyAlignment="1">
      <alignment vertical="center" wrapText="1"/>
      <protection/>
    </xf>
    <xf numFmtId="3" fontId="78" fillId="34" borderId="13" xfId="51" applyNumberFormat="1" applyFont="1" applyFill="1" applyBorder="1" applyAlignment="1">
      <alignment vertical="center" wrapText="1"/>
      <protection/>
    </xf>
    <xf numFmtId="0" fontId="9" fillId="37" borderId="12" xfId="51" applyFont="1" applyFill="1" applyBorder="1" applyAlignment="1">
      <alignment horizontal="center" vertical="center" wrapText="1"/>
      <protection/>
    </xf>
    <xf numFmtId="0" fontId="10" fillId="38" borderId="10" xfId="51" applyFont="1" applyFill="1" applyBorder="1" applyAlignment="1">
      <alignment horizontal="center" vertical="center" wrapText="1"/>
      <protection/>
    </xf>
    <xf numFmtId="0" fontId="2" fillId="0" borderId="10" xfId="51" applyFont="1" applyBorder="1" applyAlignment="1">
      <alignment vertical="center"/>
      <protection/>
    </xf>
    <xf numFmtId="0" fontId="78" fillId="0" borderId="10" xfId="51" applyFont="1" applyFill="1" applyBorder="1" applyAlignment="1">
      <alignment horizontal="left" vertical="center" wrapText="1"/>
      <protection/>
    </xf>
    <xf numFmtId="0" fontId="78" fillId="0" borderId="16" xfId="51" applyFont="1" applyFill="1" applyBorder="1" applyAlignment="1">
      <alignment horizontal="left" vertical="center" wrapText="1"/>
      <protection/>
    </xf>
    <xf numFmtId="0" fontId="10" fillId="38" borderId="12" xfId="51" applyFont="1" applyFill="1" applyBorder="1" applyAlignment="1">
      <alignment horizontal="center" vertical="center" wrapText="1"/>
      <protection/>
    </xf>
    <xf numFmtId="0" fontId="10" fillId="0" borderId="14" xfId="51" applyFont="1" applyFill="1" applyBorder="1" applyAlignment="1">
      <alignment horizontal="center" vertical="center" wrapText="1"/>
      <protection/>
    </xf>
    <xf numFmtId="0" fontId="3" fillId="0" borderId="17" xfId="51" applyFont="1" applyBorder="1" applyAlignment="1">
      <alignment horizontal="center" vertical="center" wrapText="1"/>
      <protection/>
    </xf>
    <xf numFmtId="0" fontId="10" fillId="38" borderId="12" xfId="51" applyFont="1" applyFill="1" applyBorder="1" applyAlignment="1">
      <alignment horizontal="center" vertical="center" wrapText="1"/>
      <protection/>
    </xf>
    <xf numFmtId="3" fontId="30" fillId="38" borderId="13" xfId="51" applyNumberFormat="1" applyFont="1" applyFill="1" applyBorder="1" applyAlignment="1">
      <alignment vertical="center" wrapText="1"/>
      <protection/>
    </xf>
    <xf numFmtId="3" fontId="14" fillId="0" borderId="13" xfId="51" applyNumberFormat="1" applyFont="1" applyFill="1" applyBorder="1" applyAlignment="1">
      <alignment vertical="center" wrapText="1"/>
      <protection/>
    </xf>
    <xf numFmtId="0" fontId="10" fillId="0" borderId="14" xfId="51" applyFont="1" applyBorder="1" applyAlignment="1">
      <alignment horizontal="center" vertical="center" wrapText="1"/>
      <protection/>
    </xf>
    <xf numFmtId="3" fontId="29" fillId="34" borderId="13" xfId="51" applyNumberFormat="1" applyFont="1" applyFill="1" applyBorder="1" applyAlignment="1">
      <alignment vertical="center" wrapText="1"/>
      <protection/>
    </xf>
    <xf numFmtId="3" fontId="14" fillId="34" borderId="13" xfId="51" applyNumberFormat="1" applyFont="1" applyFill="1" applyBorder="1" applyAlignment="1">
      <alignment vertical="center" wrapText="1"/>
      <protection/>
    </xf>
    <xf numFmtId="0" fontId="9" fillId="37" borderId="18" xfId="51" applyFont="1" applyFill="1" applyBorder="1" applyAlignment="1">
      <alignment horizontal="center" vertical="center" wrapText="1"/>
      <protection/>
    </xf>
    <xf numFmtId="0" fontId="9" fillId="37" borderId="10" xfId="51" applyFont="1" applyFill="1" applyBorder="1" applyAlignment="1">
      <alignment horizontal="center" vertical="center" wrapText="1"/>
      <protection/>
    </xf>
    <xf numFmtId="0" fontId="9" fillId="37" borderId="13" xfId="51" applyFont="1" applyFill="1" applyBorder="1" applyAlignment="1">
      <alignment vertical="center" wrapText="1"/>
      <protection/>
    </xf>
    <xf numFmtId="3" fontId="9" fillId="37" borderId="13" xfId="51" applyNumberFormat="1" applyFont="1" applyFill="1" applyBorder="1" applyAlignment="1">
      <alignment vertical="center" wrapText="1"/>
      <protection/>
    </xf>
    <xf numFmtId="0" fontId="9" fillId="0" borderId="14" xfId="51" applyFont="1" applyBorder="1" applyAlignment="1">
      <alignment horizontal="center" vertical="center" wrapText="1"/>
      <protection/>
    </xf>
    <xf numFmtId="0" fontId="10" fillId="37" borderId="10" xfId="51" applyFont="1" applyFill="1" applyBorder="1" applyAlignment="1">
      <alignment horizontal="center" vertical="center" wrapText="1"/>
      <protection/>
    </xf>
    <xf numFmtId="0" fontId="10" fillId="0" borderId="17" xfId="51" applyFont="1" applyBorder="1" applyAlignment="1">
      <alignment horizontal="center" vertical="center" wrapText="1"/>
      <protection/>
    </xf>
    <xf numFmtId="0" fontId="10" fillId="0" borderId="10" xfId="51" applyFont="1" applyBorder="1" applyAlignment="1">
      <alignment horizontal="center" vertical="center" wrapText="1"/>
      <protection/>
    </xf>
    <xf numFmtId="0" fontId="3" fillId="0" borderId="16" xfId="51" applyFont="1" applyBorder="1" applyAlignment="1">
      <alignment vertical="center" wrapText="1"/>
      <protection/>
    </xf>
    <xf numFmtId="0" fontId="78" fillId="0" borderId="16" xfId="51" applyFont="1" applyBorder="1" applyAlignment="1">
      <alignment vertical="center" wrapText="1"/>
      <protection/>
    </xf>
    <xf numFmtId="0" fontId="10" fillId="0" borderId="12" xfId="51" applyFont="1" applyBorder="1" applyAlignment="1">
      <alignment horizontal="center" vertical="center" wrapText="1"/>
      <protection/>
    </xf>
    <xf numFmtId="3" fontId="8" fillId="0" borderId="19" xfId="51" applyNumberFormat="1" applyFont="1" applyBorder="1" applyAlignment="1">
      <alignment vertical="center" wrapText="1"/>
      <protection/>
    </xf>
    <xf numFmtId="0" fontId="8" fillId="0" borderId="20" xfId="51" applyFont="1" applyBorder="1" applyAlignment="1">
      <alignment horizontal="center" vertical="center" wrapText="1"/>
      <protection/>
    </xf>
    <xf numFmtId="0" fontId="3" fillId="0" borderId="10" xfId="51" applyFont="1" applyBorder="1" applyAlignment="1">
      <alignment horizontal="left" vertical="center" wrapText="1"/>
      <protection/>
    </xf>
    <xf numFmtId="3" fontId="3" fillId="0" borderId="10" xfId="51" applyNumberFormat="1" applyFont="1" applyBorder="1" applyAlignment="1">
      <alignment vertical="center" wrapText="1"/>
      <protection/>
    </xf>
    <xf numFmtId="0" fontId="9" fillId="37" borderId="10" xfId="51" applyFont="1" applyFill="1" applyBorder="1" applyAlignment="1">
      <alignment horizontal="center" vertical="center" wrapText="1"/>
      <protection/>
    </xf>
    <xf numFmtId="3" fontId="9" fillId="37" borderId="10" xfId="51" applyNumberFormat="1" applyFont="1" applyFill="1" applyBorder="1" applyAlignment="1">
      <alignment vertical="center" wrapText="1"/>
      <protection/>
    </xf>
    <xf numFmtId="0" fontId="8" fillId="0" borderId="18" xfId="51" applyFont="1" applyFill="1" applyBorder="1" applyAlignment="1">
      <alignment horizontal="center" vertical="center" wrapText="1"/>
      <protection/>
    </xf>
    <xf numFmtId="0" fontId="3" fillId="0" borderId="12" xfId="51" applyFont="1" applyBorder="1" applyAlignment="1">
      <alignment vertical="center" wrapText="1"/>
      <protection/>
    </xf>
    <xf numFmtId="3" fontId="29" fillId="34" borderId="19" xfId="51" applyNumberFormat="1" applyFont="1" applyFill="1" applyBorder="1" applyAlignment="1">
      <alignment vertical="center" wrapText="1"/>
      <protection/>
    </xf>
    <xf numFmtId="3" fontId="14" fillId="34" borderId="10" xfId="51" applyNumberFormat="1" applyFont="1" applyFill="1" applyBorder="1" applyAlignment="1">
      <alignment vertical="center" wrapText="1"/>
      <protection/>
    </xf>
    <xf numFmtId="3" fontId="14" fillId="0" borderId="13" xfId="51" applyNumberFormat="1" applyFont="1" applyBorder="1" applyAlignment="1">
      <alignment vertical="center" wrapText="1"/>
      <protection/>
    </xf>
    <xf numFmtId="0" fontId="3" fillId="0" borderId="13" xfId="51" applyFont="1" applyFill="1" applyBorder="1" applyAlignment="1">
      <alignment vertical="center" wrapText="1"/>
      <protection/>
    </xf>
    <xf numFmtId="3" fontId="29" fillId="0" borderId="13" xfId="51" applyNumberFormat="1" applyFont="1" applyBorder="1" applyAlignment="1">
      <alignment vertical="center" wrapText="1"/>
      <protection/>
    </xf>
    <xf numFmtId="0" fontId="3" fillId="0" borderId="10" xfId="51" applyFont="1" applyFill="1" applyBorder="1" applyAlignment="1">
      <alignment vertical="center" wrapText="1"/>
      <protection/>
    </xf>
    <xf numFmtId="0" fontId="9" fillId="37" borderId="10" xfId="51" applyFont="1" applyFill="1" applyBorder="1" applyAlignment="1">
      <alignment vertical="center" wrapText="1"/>
      <protection/>
    </xf>
    <xf numFmtId="0" fontId="3" fillId="0" borderId="19" xfId="51" applyFont="1" applyBorder="1" applyAlignment="1">
      <alignment vertical="center" wrapText="1"/>
      <protection/>
    </xf>
    <xf numFmtId="0" fontId="10" fillId="38" borderId="10" xfId="51" applyFont="1" applyFill="1" applyBorder="1" applyAlignment="1">
      <alignment vertical="center" wrapText="1"/>
      <protection/>
    </xf>
    <xf numFmtId="0" fontId="31" fillId="37" borderId="10" xfId="51" applyFont="1" applyFill="1" applyBorder="1" applyAlignment="1">
      <alignment vertical="center" wrapText="1"/>
      <protection/>
    </xf>
    <xf numFmtId="3" fontId="9" fillId="37" borderId="10" xfId="51" applyNumberFormat="1" applyFont="1" applyFill="1" applyBorder="1" applyAlignment="1">
      <alignment vertical="center" wrapText="1"/>
      <protection/>
    </xf>
    <xf numFmtId="0" fontId="30" fillId="38" borderId="10" xfId="51" applyFont="1" applyFill="1" applyBorder="1" applyAlignment="1">
      <alignment vertical="center" wrapText="1"/>
      <protection/>
    </xf>
    <xf numFmtId="3" fontId="10" fillId="38" borderId="10" xfId="51" applyNumberFormat="1" applyFont="1" applyFill="1" applyBorder="1" applyAlignment="1">
      <alignment vertical="center" wrapText="1"/>
      <protection/>
    </xf>
    <xf numFmtId="0" fontId="2" fillId="38" borderId="0" xfId="51" applyFill="1">
      <alignment/>
      <protection/>
    </xf>
    <xf numFmtId="3" fontId="8" fillId="36" borderId="10" xfId="51" applyNumberFormat="1" applyFont="1" applyFill="1" applyBorder="1" applyAlignment="1">
      <alignment vertical="center" wrapText="1"/>
      <protection/>
    </xf>
    <xf numFmtId="0" fontId="10" fillId="36" borderId="10" xfId="51" applyFont="1" applyFill="1" applyBorder="1" applyAlignment="1">
      <alignment horizontal="center" vertical="center" wrapText="1"/>
      <protection/>
    </xf>
    <xf numFmtId="0" fontId="29" fillId="36" borderId="10" xfId="51" applyFont="1" applyFill="1" applyBorder="1" applyAlignment="1">
      <alignment vertical="center" wrapText="1"/>
      <protection/>
    </xf>
    <xf numFmtId="3" fontId="2" fillId="0" borderId="10" xfId="51" applyNumberFormat="1" applyFont="1" applyBorder="1" applyAlignment="1">
      <alignment vertical="center"/>
      <protection/>
    </xf>
    <xf numFmtId="3" fontId="19" fillId="0" borderId="10" xfId="51" applyNumberFormat="1" applyFont="1" applyBorder="1" applyAlignment="1">
      <alignment vertical="center"/>
      <protection/>
    </xf>
    <xf numFmtId="3" fontId="8" fillId="36" borderId="10" xfId="51" applyNumberFormat="1" applyFont="1" applyFill="1" applyBorder="1" applyAlignment="1">
      <alignment vertical="center" wrapText="1"/>
      <protection/>
    </xf>
    <xf numFmtId="0" fontId="78" fillId="36" borderId="10" xfId="51" applyFont="1" applyFill="1" applyBorder="1" applyAlignment="1">
      <alignment vertical="center" wrapText="1"/>
      <protection/>
    </xf>
    <xf numFmtId="0" fontId="78" fillId="36" borderId="10" xfId="51" applyFont="1" applyFill="1" applyBorder="1" applyAlignment="1">
      <alignment horizontal="left" vertical="center" wrapText="1"/>
      <protection/>
    </xf>
    <xf numFmtId="3" fontId="2" fillId="0" borderId="10" xfId="51" applyNumberFormat="1" applyFont="1" applyFill="1" applyBorder="1" applyAlignment="1">
      <alignment vertical="center"/>
      <protection/>
    </xf>
    <xf numFmtId="0" fontId="2" fillId="0" borderId="0" xfId="51" applyNumberFormat="1" applyAlignment="1">
      <alignment wrapText="1"/>
      <protection/>
    </xf>
    <xf numFmtId="0" fontId="79" fillId="38" borderId="10" xfId="51" applyFont="1" applyFill="1" applyBorder="1" applyAlignment="1">
      <alignment horizontal="center" vertical="center" wrapText="1"/>
      <protection/>
    </xf>
    <xf numFmtId="0" fontId="79" fillId="38" borderId="10" xfId="51" applyFont="1" applyFill="1" applyBorder="1" applyAlignment="1">
      <alignment vertical="center" wrapText="1"/>
      <protection/>
    </xf>
    <xf numFmtId="0" fontId="80" fillId="37" borderId="10" xfId="51" applyFont="1" applyFill="1" applyBorder="1" applyAlignment="1">
      <alignment horizontal="center" vertical="center" wrapText="1"/>
      <protection/>
    </xf>
    <xf numFmtId="0" fontId="80" fillId="37" borderId="10" xfId="51" applyFont="1" applyFill="1" applyBorder="1" applyAlignment="1">
      <alignment vertical="center" wrapText="1"/>
      <protection/>
    </xf>
    <xf numFmtId="0" fontId="2" fillId="37" borderId="0" xfId="51" applyFill="1">
      <alignment/>
      <protection/>
    </xf>
    <xf numFmtId="0" fontId="79" fillId="38" borderId="10" xfId="51" applyFont="1" applyFill="1" applyBorder="1" applyAlignment="1">
      <alignment horizontal="center" vertical="center" wrapText="1"/>
      <protection/>
    </xf>
    <xf numFmtId="0" fontId="79" fillId="38" borderId="10" xfId="51" applyFont="1" applyFill="1" applyBorder="1" applyAlignment="1">
      <alignment horizontal="left" vertical="center" wrapText="1"/>
      <protection/>
    </xf>
    <xf numFmtId="0" fontId="81" fillId="36" borderId="14" xfId="51" applyFont="1" applyFill="1" applyBorder="1" applyAlignment="1">
      <alignment horizontal="center" vertical="center" wrapText="1"/>
      <protection/>
    </xf>
    <xf numFmtId="0" fontId="81" fillId="36" borderId="21" xfId="51" applyFont="1" applyFill="1" applyBorder="1" applyAlignment="1">
      <alignment horizontal="center" vertical="center" wrapText="1"/>
      <protection/>
    </xf>
    <xf numFmtId="0" fontId="29" fillId="0" borderId="10" xfId="51" applyFont="1" applyFill="1" applyBorder="1" applyAlignment="1">
      <alignment horizontal="left" vertical="center" wrapText="1"/>
      <protection/>
    </xf>
    <xf numFmtId="0" fontId="81" fillId="36" borderId="20" xfId="51" applyFont="1" applyFill="1" applyBorder="1" applyAlignment="1">
      <alignment horizontal="center" vertical="center" wrapText="1"/>
      <protection/>
    </xf>
    <xf numFmtId="0" fontId="82" fillId="36" borderId="10" xfId="51" applyFont="1" applyFill="1" applyBorder="1" applyAlignment="1">
      <alignment horizontal="center"/>
      <protection/>
    </xf>
    <xf numFmtId="0" fontId="79" fillId="36" borderId="10" xfId="51" applyFont="1" applyFill="1" applyBorder="1" applyAlignment="1">
      <alignment horizontal="center" vertical="center" wrapText="1"/>
      <protection/>
    </xf>
    <xf numFmtId="0" fontId="19" fillId="0" borderId="0" xfId="51" applyFont="1">
      <alignment/>
      <protection/>
    </xf>
    <xf numFmtId="0" fontId="9" fillId="36" borderId="17" xfId="51" applyFont="1" applyFill="1" applyBorder="1" applyAlignment="1">
      <alignment horizontal="center" vertical="center" wrapText="1"/>
      <protection/>
    </xf>
    <xf numFmtId="0" fontId="81" fillId="36" borderId="18" xfId="51" applyFont="1" applyFill="1" applyBorder="1" applyAlignment="1">
      <alignment horizontal="left" vertical="center" wrapText="1"/>
      <protection/>
    </xf>
    <xf numFmtId="0" fontId="78" fillId="36" borderId="10" xfId="51" applyNumberFormat="1" applyFont="1" applyFill="1" applyBorder="1" applyAlignment="1">
      <alignment horizontal="left" vertical="center" wrapText="1"/>
      <protection/>
    </xf>
    <xf numFmtId="3" fontId="3" fillId="36" borderId="10" xfId="51" applyNumberFormat="1" applyFont="1" applyFill="1" applyBorder="1" applyAlignment="1">
      <alignment vertical="center" wrapText="1"/>
      <protection/>
    </xf>
    <xf numFmtId="0" fontId="78" fillId="36" borderId="16" xfId="51" applyFont="1" applyFill="1" applyBorder="1" applyAlignment="1">
      <alignment vertical="center" wrapText="1"/>
      <protection/>
    </xf>
    <xf numFmtId="0" fontId="78" fillId="36" borderId="16" xfId="51" applyFont="1" applyFill="1" applyBorder="1" applyAlignment="1">
      <alignment horizontal="left" vertical="center" wrapText="1"/>
      <protection/>
    </xf>
    <xf numFmtId="0" fontId="80" fillId="37" borderId="10" xfId="51" applyFont="1" applyFill="1" applyBorder="1" applyAlignment="1">
      <alignment horizontal="center" vertical="center" wrapText="1"/>
      <protection/>
    </xf>
    <xf numFmtId="0" fontId="80" fillId="37" borderId="10" xfId="51" applyFont="1" applyFill="1" applyBorder="1" applyAlignment="1">
      <alignment vertical="center" wrapText="1"/>
      <protection/>
    </xf>
    <xf numFmtId="0" fontId="79" fillId="36" borderId="17" xfId="51" applyFont="1" applyFill="1" applyBorder="1" applyAlignment="1">
      <alignment horizontal="center" vertical="center" wrapText="1"/>
      <protection/>
    </xf>
    <xf numFmtId="0" fontId="79" fillId="36" borderId="12" xfId="51" applyFont="1" applyFill="1" applyBorder="1" applyAlignment="1">
      <alignment horizontal="center" vertical="center" wrapText="1"/>
      <protection/>
    </xf>
    <xf numFmtId="0" fontId="78" fillId="37" borderId="10" xfId="51" applyFont="1" applyFill="1" applyBorder="1" applyAlignment="1">
      <alignment horizontal="center" vertical="center" wrapText="1"/>
      <protection/>
    </xf>
    <xf numFmtId="0" fontId="80" fillId="37" borderId="10" xfId="51" applyFont="1" applyFill="1" applyBorder="1" applyAlignment="1">
      <alignment horizontal="left" vertical="center" wrapText="1"/>
      <protection/>
    </xf>
    <xf numFmtId="0" fontId="81" fillId="36" borderId="10" xfId="51" applyFont="1" applyFill="1" applyBorder="1" applyAlignment="1">
      <alignment horizontal="center" vertical="center" wrapText="1"/>
      <protection/>
    </xf>
    <xf numFmtId="0" fontId="2" fillId="0" borderId="0" xfId="51" applyFont="1" applyAlignment="1">
      <alignment vertical="center"/>
      <protection/>
    </xf>
    <xf numFmtId="0" fontId="6" fillId="0" borderId="0" xfId="51" applyFont="1">
      <alignment/>
      <protection/>
    </xf>
    <xf numFmtId="0" fontId="3" fillId="0" borderId="0" xfId="51" applyFont="1">
      <alignment/>
      <protection/>
    </xf>
    <xf numFmtId="0" fontId="34" fillId="36" borderId="10" xfId="51" applyFont="1" applyFill="1" applyBorder="1" applyAlignment="1">
      <alignment horizontal="center" vertical="center"/>
      <protection/>
    </xf>
    <xf numFmtId="3" fontId="34" fillId="36" borderId="10" xfId="51" applyNumberFormat="1" applyFont="1" applyFill="1" applyBorder="1" applyAlignment="1">
      <alignment horizontal="center" vertical="center" wrapText="1"/>
      <protection/>
    </xf>
    <xf numFmtId="0" fontId="6" fillId="39" borderId="0" xfId="51" applyFont="1" applyFill="1" applyBorder="1">
      <alignment/>
      <protection/>
    </xf>
    <xf numFmtId="0" fontId="3" fillId="0" borderId="10" xfId="51" applyFont="1" applyBorder="1" applyAlignment="1">
      <alignment horizontal="center" vertical="center"/>
      <protection/>
    </xf>
    <xf numFmtId="0" fontId="3" fillId="0" borderId="10" xfId="51" applyFont="1" applyBorder="1" applyAlignment="1">
      <alignment vertical="center"/>
      <protection/>
    </xf>
    <xf numFmtId="3" fontId="3" fillId="0" borderId="10" xfId="54" applyNumberFormat="1" applyFont="1" applyBorder="1" applyAlignment="1">
      <alignment vertical="center"/>
      <protection/>
    </xf>
    <xf numFmtId="3" fontId="3" fillId="0" borderId="10" xfId="54" applyNumberFormat="1" applyFont="1" applyFill="1" applyBorder="1" applyAlignment="1">
      <alignment vertical="center"/>
      <protection/>
    </xf>
    <xf numFmtId="3" fontId="3" fillId="0" borderId="10" xfId="51" applyNumberFormat="1" applyFont="1" applyFill="1" applyBorder="1" applyAlignment="1">
      <alignment vertical="center"/>
      <protection/>
    </xf>
    <xf numFmtId="0" fontId="3" fillId="0" borderId="10" xfId="51" applyFont="1" applyBorder="1" applyAlignment="1">
      <alignment vertical="center" wrapText="1"/>
      <protection/>
    </xf>
    <xf numFmtId="3" fontId="34" fillId="33" borderId="10" xfId="51" applyNumberFormat="1" applyFont="1" applyFill="1" applyBorder="1" applyAlignment="1">
      <alignment vertical="center"/>
      <protection/>
    </xf>
    <xf numFmtId="0" fontId="6" fillId="39" borderId="0" xfId="51" applyFont="1" applyFill="1">
      <alignment/>
      <protection/>
    </xf>
    <xf numFmtId="0" fontId="3" fillId="34" borderId="10" xfId="51" applyFont="1" applyFill="1" applyBorder="1" applyAlignment="1">
      <alignment horizontal="center" vertical="center"/>
      <protection/>
    </xf>
    <xf numFmtId="0" fontId="3" fillId="34" borderId="18" xfId="51" applyFont="1" applyFill="1" applyBorder="1" applyAlignment="1">
      <alignment horizontal="left" vertical="center"/>
      <protection/>
    </xf>
    <xf numFmtId="3" fontId="3" fillId="34" borderId="10" xfId="51" applyNumberFormat="1" applyFont="1" applyFill="1" applyBorder="1" applyAlignment="1">
      <alignment vertical="center"/>
      <protection/>
    </xf>
    <xf numFmtId="0" fontId="3" fillId="36" borderId="18" xfId="51" applyFont="1" applyFill="1" applyBorder="1" applyAlignment="1">
      <alignment horizontal="left" vertical="center" wrapText="1"/>
      <protection/>
    </xf>
    <xf numFmtId="0" fontId="83" fillId="0" borderId="0" xfId="54" applyFont="1" applyAlignment="1">
      <alignment wrapText="1"/>
      <protection/>
    </xf>
    <xf numFmtId="0" fontId="3" fillId="36" borderId="22" xfId="51" applyFont="1" applyFill="1" applyBorder="1" applyAlignment="1">
      <alignment horizontal="left" vertical="center" wrapText="1"/>
      <protection/>
    </xf>
    <xf numFmtId="0" fontId="3" fillId="0" borderId="0" xfId="51" applyFont="1" applyFill="1" applyAlignment="1">
      <alignment vertical="center" wrapText="1"/>
      <protection/>
    </xf>
    <xf numFmtId="0" fontId="3" fillId="0" borderId="10" xfId="51" applyFont="1" applyFill="1" applyBorder="1" applyAlignment="1">
      <alignment horizontal="center" vertical="center"/>
      <protection/>
    </xf>
    <xf numFmtId="0" fontId="3" fillId="0" borderId="10" xfId="51" applyFont="1" applyFill="1" applyBorder="1" applyAlignment="1">
      <alignment horizontal="left" vertical="center" wrapText="1"/>
      <protection/>
    </xf>
    <xf numFmtId="0" fontId="3" fillId="0" borderId="10" xfId="51" applyFont="1" applyFill="1" applyBorder="1" applyAlignment="1">
      <alignment horizontal="left" vertic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left" vertical="center" wrapText="1"/>
      <protection/>
    </xf>
    <xf numFmtId="3" fontId="3" fillId="0" borderId="14" xfId="51" applyNumberFormat="1" applyFont="1" applyFill="1" applyBorder="1" applyAlignment="1">
      <alignment vertical="center"/>
      <protection/>
    </xf>
    <xf numFmtId="0" fontId="34" fillId="0" borderId="10" xfId="51" applyFont="1" applyFill="1" applyBorder="1" applyAlignment="1">
      <alignment horizontal="center" vertical="center"/>
      <protection/>
    </xf>
    <xf numFmtId="3" fontId="34" fillId="0" borderId="10" xfId="51" applyNumberFormat="1" applyFont="1" applyFill="1" applyBorder="1" applyAlignment="1">
      <alignment vertical="center"/>
      <protection/>
    </xf>
    <xf numFmtId="0" fontId="3" fillId="0" borderId="12" xfId="51" applyFont="1" applyFill="1" applyBorder="1" applyAlignment="1">
      <alignment horizontal="center" vertical="center"/>
      <protection/>
    </xf>
    <xf numFmtId="0" fontId="3" fillId="0" borderId="12" xfId="51" applyFont="1" applyFill="1" applyBorder="1" applyAlignment="1">
      <alignment horizontal="left" vertical="center" wrapText="1"/>
      <protection/>
    </xf>
    <xf numFmtId="0" fontId="9" fillId="0" borderId="12" xfId="51" applyFont="1" applyFill="1" applyBorder="1" applyAlignment="1">
      <alignment horizontal="center" vertical="center"/>
      <protection/>
    </xf>
    <xf numFmtId="3" fontId="3" fillId="0" borderId="12" xfId="51" applyNumberFormat="1" applyFont="1" applyFill="1" applyBorder="1" applyAlignment="1">
      <alignment vertical="center"/>
      <protection/>
    </xf>
    <xf numFmtId="0" fontId="3" fillId="0" borderId="0" xfId="51" applyFont="1" applyAlignment="1">
      <alignment vertical="center" wrapText="1"/>
      <protection/>
    </xf>
    <xf numFmtId="3" fontId="6" fillId="39" borderId="0" xfId="51" applyNumberFormat="1" applyFont="1" applyFill="1">
      <alignment/>
      <protection/>
    </xf>
    <xf numFmtId="3" fontId="34" fillId="36" borderId="10" xfId="51" applyNumberFormat="1" applyFont="1" applyFill="1" applyBorder="1" applyAlignment="1">
      <alignment horizontal="right" vertical="center"/>
      <protection/>
    </xf>
    <xf numFmtId="0" fontId="35" fillId="0" borderId="0" xfId="51" applyFont="1">
      <alignment/>
      <protection/>
    </xf>
    <xf numFmtId="0" fontId="35" fillId="0" borderId="11" xfId="51" applyFont="1" applyBorder="1">
      <alignment/>
      <protection/>
    </xf>
    <xf numFmtId="3" fontId="6" fillId="0" borderId="0" xfId="51" applyNumberFormat="1" applyFont="1">
      <alignment/>
      <protection/>
    </xf>
    <xf numFmtId="0" fontId="3" fillId="0" borderId="18" xfId="51" applyFont="1" applyFill="1" applyBorder="1" applyAlignment="1">
      <alignment horizontal="center" vertical="center"/>
      <protection/>
    </xf>
    <xf numFmtId="3" fontId="34" fillId="0" borderId="10" xfId="51" applyNumberFormat="1" applyFont="1" applyBorder="1" applyAlignment="1">
      <alignment vertical="center"/>
      <protection/>
    </xf>
    <xf numFmtId="0" fontId="8" fillId="0" borderId="0" xfId="51" applyFont="1" applyAlignment="1">
      <alignment horizontal="right"/>
      <protection/>
    </xf>
    <xf numFmtId="0" fontId="6" fillId="0" borderId="0" xfId="51" applyFont="1" applyFill="1" applyBorder="1">
      <alignment/>
      <protection/>
    </xf>
    <xf numFmtId="0" fontId="3" fillId="36" borderId="17" xfId="51" applyFont="1" applyFill="1" applyBorder="1" applyAlignment="1">
      <alignment horizontal="center" vertical="center"/>
      <protection/>
    </xf>
    <xf numFmtId="49" fontId="3" fillId="36" borderId="14" xfId="51" applyNumberFormat="1" applyFont="1" applyFill="1" applyBorder="1" applyAlignment="1">
      <alignment horizontal="center" vertical="center"/>
      <protection/>
    </xf>
    <xf numFmtId="3" fontId="9" fillId="36" borderId="10" xfId="51" applyNumberFormat="1" applyFont="1" applyFill="1" applyBorder="1" applyAlignment="1">
      <alignment horizontal="right" vertical="center"/>
      <protection/>
    </xf>
    <xf numFmtId="3" fontId="3" fillId="0" borderId="14" xfId="51" applyNumberFormat="1" applyFont="1" applyBorder="1" applyAlignment="1">
      <alignment horizontal="right" vertical="center" wrapText="1"/>
      <protection/>
    </xf>
    <xf numFmtId="3" fontId="3" fillId="36" borderId="10" xfId="51" applyNumberFormat="1" applyFont="1" applyFill="1" applyBorder="1" applyAlignment="1">
      <alignment horizontal="left" vertical="center" wrapText="1"/>
      <protection/>
    </xf>
    <xf numFmtId="0" fontId="3" fillId="36" borderId="10" xfId="51" applyFont="1" applyFill="1" applyBorder="1" applyAlignment="1">
      <alignment horizontal="center" vertical="center"/>
      <protection/>
    </xf>
    <xf numFmtId="0" fontId="3" fillId="36" borderId="10" xfId="51" applyFont="1" applyFill="1" applyBorder="1" applyAlignment="1">
      <alignment horizontal="left" vertical="center"/>
      <protection/>
    </xf>
    <xf numFmtId="49" fontId="3" fillId="36" borderId="10" xfId="51" applyNumberFormat="1" applyFont="1" applyFill="1" applyBorder="1" applyAlignment="1">
      <alignment horizontal="center" vertical="center"/>
      <protection/>
    </xf>
    <xf numFmtId="3" fontId="80" fillId="0" borderId="10" xfId="54" applyNumberFormat="1" applyFont="1" applyBorder="1" applyAlignment="1">
      <alignment vertical="center"/>
      <protection/>
    </xf>
    <xf numFmtId="3" fontId="78" fillId="0" borderId="10" xfId="54" applyNumberFormat="1" applyFont="1" applyBorder="1" applyAlignment="1">
      <alignment vertical="center"/>
      <protection/>
    </xf>
    <xf numFmtId="3" fontId="78" fillId="0" borderId="14" xfId="54" applyNumberFormat="1" applyFont="1" applyBorder="1" applyAlignment="1">
      <alignment vertical="center"/>
      <protection/>
    </xf>
    <xf numFmtId="0" fontId="78" fillId="0" borderId="10" xfId="54" applyFont="1" applyBorder="1" applyAlignment="1">
      <alignment vertical="center" wrapText="1"/>
      <protection/>
    </xf>
    <xf numFmtId="0" fontId="6" fillId="0" borderId="0" xfId="51" applyFont="1" applyFill="1">
      <alignment/>
      <protection/>
    </xf>
    <xf numFmtId="0" fontId="78" fillId="0" borderId="10" xfId="54" applyFont="1" applyBorder="1" applyAlignment="1">
      <alignment horizontal="center" vertical="center"/>
      <protection/>
    </xf>
    <xf numFmtId="0" fontId="78" fillId="0" borderId="10" xfId="54" applyFont="1" applyBorder="1" applyAlignment="1">
      <alignment horizontal="left" vertical="center" wrapText="1"/>
      <protection/>
    </xf>
    <xf numFmtId="3" fontId="78" fillId="0" borderId="10" xfId="54" applyNumberFormat="1" applyFont="1" applyBorder="1" applyAlignment="1">
      <alignment horizontal="right" vertical="center"/>
      <protection/>
    </xf>
    <xf numFmtId="0" fontId="78" fillId="0" borderId="10" xfId="54" applyFont="1" applyBorder="1" applyAlignment="1">
      <alignment vertical="center"/>
      <protection/>
    </xf>
    <xf numFmtId="3" fontId="80" fillId="0" borderId="10" xfId="54" applyNumberFormat="1" applyFont="1" applyBorder="1" applyAlignment="1">
      <alignment horizontal="right" vertical="center"/>
      <protection/>
    </xf>
    <xf numFmtId="3" fontId="34" fillId="36" borderId="16" xfId="51" applyNumberFormat="1" applyFont="1" applyFill="1" applyBorder="1" applyAlignment="1">
      <alignment horizontal="right" vertical="center"/>
      <protection/>
    </xf>
    <xf numFmtId="0" fontId="36" fillId="36" borderId="10" xfId="51" applyFont="1" applyFill="1" applyBorder="1">
      <alignment/>
      <protection/>
    </xf>
    <xf numFmtId="0" fontId="36" fillId="0" borderId="0" xfId="51" applyFont="1">
      <alignment/>
      <protection/>
    </xf>
    <xf numFmtId="0" fontId="8" fillId="0" borderId="0" xfId="51" applyFont="1" applyAlignment="1">
      <alignment horizontal="right" vertical="center"/>
      <protection/>
    </xf>
    <xf numFmtId="0" fontId="34" fillId="0" borderId="10" xfId="51" applyFont="1" applyBorder="1" applyAlignment="1">
      <alignment horizontal="center" vertical="center"/>
      <protection/>
    </xf>
    <xf numFmtId="0" fontId="34" fillId="0" borderId="10" xfId="51" applyFont="1" applyBorder="1" applyAlignment="1">
      <alignment horizontal="center" vertical="center" wrapText="1"/>
      <protection/>
    </xf>
    <xf numFmtId="49" fontId="9" fillId="0" borderId="10" xfId="51" applyNumberFormat="1" applyFont="1" applyFill="1" applyBorder="1" applyAlignment="1">
      <alignment horizontal="center" vertical="center"/>
      <protection/>
    </xf>
    <xf numFmtId="3" fontId="3" fillId="0" borderId="10" xfId="51" applyNumberFormat="1" applyFont="1" applyFill="1" applyBorder="1" applyAlignment="1">
      <alignment horizontal="right" vertical="center" wrapText="1"/>
      <protection/>
    </xf>
    <xf numFmtId="49" fontId="9" fillId="0" borderId="14" xfId="51" applyNumberFormat="1" applyFont="1" applyFill="1" applyBorder="1" applyAlignment="1">
      <alignment horizontal="center" vertical="center"/>
      <protection/>
    </xf>
    <xf numFmtId="0" fontId="78" fillId="0" borderId="14" xfId="51" applyFont="1" applyFill="1" applyBorder="1" applyAlignment="1">
      <alignment horizontal="left" vertical="center" wrapText="1"/>
      <protection/>
    </xf>
    <xf numFmtId="0" fontId="9" fillId="0" borderId="14" xfId="51" applyFont="1" applyBorder="1" applyAlignment="1">
      <alignment horizontal="center" vertical="center"/>
      <protection/>
    </xf>
    <xf numFmtId="0" fontId="78" fillId="0" borderId="14" xfId="51" applyFont="1" applyBorder="1" applyAlignment="1">
      <alignment vertical="center" wrapText="1"/>
      <protection/>
    </xf>
    <xf numFmtId="0" fontId="78" fillId="0" borderId="10" xfId="51" applyFont="1" applyBorder="1" applyAlignment="1">
      <alignment horizontal="left" vertical="center" wrapText="1"/>
      <protection/>
    </xf>
    <xf numFmtId="0" fontId="78" fillId="0" borderId="10" xfId="51" applyFont="1" applyBorder="1" applyAlignment="1">
      <alignment vertical="center" wrapText="1"/>
      <protection/>
    </xf>
    <xf numFmtId="49" fontId="9" fillId="0" borderId="14" xfId="51" applyNumberFormat="1" applyFont="1" applyBorder="1" applyAlignment="1">
      <alignment horizontal="center" vertical="center"/>
      <protection/>
    </xf>
    <xf numFmtId="3" fontId="34" fillId="0" borderId="10" xfId="51" applyNumberFormat="1" applyFont="1" applyBorder="1" applyAlignment="1">
      <alignment horizontal="right" vertical="center"/>
      <protection/>
    </xf>
    <xf numFmtId="0" fontId="15" fillId="0" borderId="10" xfId="51" applyFont="1" applyBorder="1" applyAlignment="1">
      <alignment vertical="center"/>
      <protection/>
    </xf>
    <xf numFmtId="0" fontId="37" fillId="0" borderId="0" xfId="51" applyFont="1">
      <alignment/>
      <protection/>
    </xf>
    <xf numFmtId="0" fontId="2" fillId="0" borderId="0" xfId="51" applyAlignment="1">
      <alignment vertical="center"/>
      <protection/>
    </xf>
    <xf numFmtId="49" fontId="6" fillId="0" borderId="0" xfId="51" applyNumberFormat="1" applyFont="1" applyAlignment="1">
      <alignment horizontal="center"/>
      <protection/>
    </xf>
    <xf numFmtId="3" fontId="6" fillId="0" borderId="0" xfId="51" applyNumberFormat="1" applyFont="1" applyAlignment="1">
      <alignment horizontal="right"/>
      <protection/>
    </xf>
    <xf numFmtId="0" fontId="6" fillId="0" borderId="0" xfId="51" applyFont="1" applyAlignment="1">
      <alignment horizontal="center"/>
      <protection/>
    </xf>
    <xf numFmtId="49" fontId="2" fillId="0" borderId="0" xfId="51" applyNumberFormat="1" applyAlignment="1">
      <alignment horizontal="center" vertical="center"/>
      <protection/>
    </xf>
    <xf numFmtId="0" fontId="2" fillId="0" borderId="0" xfId="51" applyAlignment="1">
      <alignment vertical="center" wrapText="1"/>
      <protection/>
    </xf>
    <xf numFmtId="0" fontId="2" fillId="0" borderId="0" xfId="51" applyAlignment="1">
      <alignment horizontal="center" wrapText="1"/>
      <protection/>
    </xf>
    <xf numFmtId="0" fontId="34" fillId="0" borderId="10" xfId="51" applyFont="1" applyFill="1" applyBorder="1" applyAlignment="1">
      <alignment horizontal="center" vertical="center" wrapText="1"/>
      <protection/>
    </xf>
    <xf numFmtId="3" fontId="34" fillId="0" borderId="10" xfId="51" applyNumberFormat="1" applyFont="1" applyFill="1" applyBorder="1" applyAlignment="1">
      <alignment horizontal="right" vertical="center"/>
      <protection/>
    </xf>
    <xf numFmtId="0" fontId="15" fillId="0" borderId="10" xfId="51" applyFont="1" applyFill="1" applyBorder="1" applyAlignment="1">
      <alignment vertical="center"/>
      <protection/>
    </xf>
    <xf numFmtId="0" fontId="37" fillId="0" borderId="0" xfId="51" applyFont="1" applyAlignment="1">
      <alignment vertical="center"/>
      <protection/>
    </xf>
    <xf numFmtId="49" fontId="12" fillId="0" borderId="0" xfId="51" applyNumberFormat="1" applyFont="1" applyAlignment="1">
      <alignment horizontal="center" vertical="center"/>
      <protection/>
    </xf>
    <xf numFmtId="3" fontId="12" fillId="0" borderId="0" xfId="51" applyNumberFormat="1" applyFont="1" applyAlignment="1">
      <alignment horizontal="right" vertical="center"/>
      <protection/>
    </xf>
    <xf numFmtId="0" fontId="4" fillId="0" borderId="0" xfId="51" applyFont="1" applyAlignment="1">
      <alignment wrapText="1"/>
      <protection/>
    </xf>
    <xf numFmtId="0" fontId="9" fillId="0" borderId="0" xfId="51" applyFont="1" applyAlignment="1">
      <alignment horizontal="center" vertical="center" wrapText="1"/>
      <protection/>
    </xf>
    <xf numFmtId="0" fontId="3" fillId="0" borderId="10" xfId="51" applyFont="1" applyBorder="1">
      <alignment/>
      <protection/>
    </xf>
    <xf numFmtId="3" fontId="3" fillId="0" borderId="10" xfId="51" applyNumberFormat="1" applyFont="1" applyBorder="1" applyAlignment="1">
      <alignment horizontal="center" vertical="center" wrapText="1"/>
      <protection/>
    </xf>
    <xf numFmtId="3" fontId="38" fillId="0" borderId="10" xfId="51" applyNumberFormat="1" applyFont="1" applyBorder="1" applyAlignment="1">
      <alignment horizontal="center" vertical="center" wrapText="1"/>
      <protection/>
    </xf>
    <xf numFmtId="0" fontId="15" fillId="0" borderId="10" xfId="51" applyFont="1" applyBorder="1" applyAlignment="1">
      <alignment horizontal="center" vertical="center" wrapText="1"/>
      <protection/>
    </xf>
    <xf numFmtId="0" fontId="2" fillId="0" borderId="0" xfId="51" applyAlignment="1">
      <alignment horizontal="center" vertical="center" wrapText="1"/>
      <protection/>
    </xf>
    <xf numFmtId="49" fontId="3" fillId="0" borderId="10" xfId="51" applyNumberFormat="1" applyFont="1" applyBorder="1" applyAlignment="1">
      <alignment horizontal="center" vertical="center"/>
      <protection/>
    </xf>
    <xf numFmtId="49" fontId="3" fillId="0" borderId="10" xfId="51" applyNumberFormat="1" applyFont="1" applyBorder="1" applyAlignment="1">
      <alignment horizontal="center" vertical="center" wrapText="1"/>
      <protection/>
    </xf>
    <xf numFmtId="3" fontId="34" fillId="0" borderId="10" xfId="51" applyNumberFormat="1" applyFont="1" applyBorder="1" applyAlignment="1">
      <alignment horizontal="center" vertical="center" wrapText="1"/>
      <protection/>
    </xf>
    <xf numFmtId="0" fontId="8" fillId="0" borderId="0" xfId="51" applyFont="1" applyAlignment="1">
      <alignment horizontal="right" wrapText="1"/>
      <protection/>
    </xf>
    <xf numFmtId="0" fontId="12" fillId="0" borderId="0" xfId="51" applyFont="1" applyAlignment="1">
      <alignment vertical="center"/>
      <protection/>
    </xf>
    <xf numFmtId="49" fontId="10" fillId="0" borderId="10" xfId="51" applyNumberFormat="1" applyFont="1" applyBorder="1" applyAlignment="1">
      <alignment horizontal="center" vertical="center" wrapText="1"/>
      <protection/>
    </xf>
    <xf numFmtId="0" fontId="6" fillId="0" borderId="10" xfId="51" applyFont="1" applyBorder="1" applyAlignment="1">
      <alignment vertical="center"/>
      <protection/>
    </xf>
    <xf numFmtId="49" fontId="10" fillId="0" borderId="10" xfId="51" applyNumberFormat="1" applyFont="1" applyBorder="1" applyAlignment="1">
      <alignment vertical="top"/>
      <protection/>
    </xf>
    <xf numFmtId="49" fontId="12" fillId="0" borderId="0" xfId="51" applyNumberFormat="1" applyFont="1" applyBorder="1" applyAlignment="1">
      <alignment horizontal="center" vertical="center"/>
      <protection/>
    </xf>
    <xf numFmtId="49" fontId="17" fillId="0" borderId="0" xfId="51" applyNumberFormat="1" applyFont="1" applyBorder="1" applyAlignment="1">
      <alignment horizontal="center" vertical="top"/>
      <protection/>
    </xf>
    <xf numFmtId="0" fontId="12" fillId="0" borderId="0" xfId="51" applyFont="1" applyBorder="1" applyAlignment="1">
      <alignment horizontal="center" vertical="center"/>
      <protection/>
    </xf>
    <xf numFmtId="0" fontId="12" fillId="0" borderId="0" xfId="51" applyFont="1" applyFill="1" applyBorder="1" applyAlignment="1">
      <alignment horizontal="center" vertical="center"/>
      <protection/>
    </xf>
    <xf numFmtId="3" fontId="12" fillId="0" borderId="0" xfId="51" applyNumberFormat="1" applyFont="1" applyBorder="1" applyAlignment="1">
      <alignment horizontal="right" vertical="center"/>
      <protection/>
    </xf>
    <xf numFmtId="0" fontId="25" fillId="0" borderId="0" xfId="51" applyFont="1" applyBorder="1" applyAlignment="1">
      <alignment horizontal="center" vertical="center"/>
      <protection/>
    </xf>
    <xf numFmtId="0" fontId="15" fillId="0" borderId="0" xfId="51" applyFont="1" applyBorder="1" applyAlignment="1">
      <alignment horizontal="center" vertical="center"/>
      <protection/>
    </xf>
    <xf numFmtId="0" fontId="8" fillId="0" borderId="0" xfId="51" applyFont="1" applyBorder="1" applyAlignment="1">
      <alignment horizontal="center" vertical="center"/>
      <protection/>
    </xf>
    <xf numFmtId="0" fontId="3" fillId="0" borderId="0" xfId="55" applyFont="1">
      <alignment/>
      <protection/>
    </xf>
    <xf numFmtId="0" fontId="3" fillId="34" borderId="0" xfId="55" applyFont="1" applyFill="1">
      <alignment/>
      <protection/>
    </xf>
    <xf numFmtId="0" fontId="71" fillId="0" borderId="0" xfId="54">
      <alignment/>
      <protection/>
    </xf>
    <xf numFmtId="0" fontId="7" fillId="0" borderId="0" xfId="55" applyFont="1" applyBorder="1" applyAlignment="1">
      <alignment horizontal="center" vertical="center" wrapText="1"/>
      <protection/>
    </xf>
    <xf numFmtId="0" fontId="7" fillId="34" borderId="0" xfId="55" applyFont="1" applyFill="1" applyBorder="1" applyAlignment="1">
      <alignment horizontal="center" vertical="center" wrapText="1"/>
      <protection/>
    </xf>
    <xf numFmtId="0" fontId="8" fillId="0" borderId="0" xfId="55" applyFont="1" applyBorder="1" applyAlignment="1">
      <alignment horizontal="right" vertical="center" wrapText="1"/>
      <protection/>
    </xf>
    <xf numFmtId="0" fontId="38" fillId="0" borderId="10" xfId="55" applyFont="1" applyBorder="1" applyAlignment="1">
      <alignment horizontal="center" vertical="center"/>
      <protection/>
    </xf>
    <xf numFmtId="0" fontId="38" fillId="34" borderId="10" xfId="55" applyFont="1" applyFill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/>
      <protection/>
    </xf>
    <xf numFmtId="0" fontId="5" fillId="34" borderId="10" xfId="55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/>
      <protection/>
    </xf>
    <xf numFmtId="0" fontId="3" fillId="34" borderId="10" xfId="57" applyFont="1" applyFill="1" applyBorder="1" applyAlignment="1">
      <alignment horizontal="left" vertical="center" wrapText="1"/>
      <protection/>
    </xf>
    <xf numFmtId="0" fontId="3" fillId="34" borderId="10" xfId="57" applyFont="1" applyFill="1" applyBorder="1" applyAlignment="1">
      <alignment horizontal="center" vertical="center" wrapText="1"/>
      <protection/>
    </xf>
    <xf numFmtId="3" fontId="3" fillId="0" borderId="10" xfId="55" applyNumberFormat="1" applyFont="1" applyFill="1" applyBorder="1" applyAlignment="1">
      <alignment vertical="center"/>
      <protection/>
    </xf>
    <xf numFmtId="0" fontId="3" fillId="34" borderId="10" xfId="57" applyFont="1" applyFill="1" applyBorder="1" applyAlignment="1">
      <alignment horizontal="left" vertical="center"/>
      <protection/>
    </xf>
    <xf numFmtId="0" fontId="3" fillId="34" borderId="10" xfId="57" applyFont="1" applyFill="1" applyBorder="1" applyAlignment="1">
      <alignment horizontal="center" vertical="center"/>
      <protection/>
    </xf>
    <xf numFmtId="3" fontId="71" fillId="0" borderId="0" xfId="54" applyNumberFormat="1">
      <alignment/>
      <protection/>
    </xf>
    <xf numFmtId="3" fontId="38" fillId="0" borderId="10" xfId="55" applyNumberFormat="1" applyFont="1" applyBorder="1" applyAlignment="1">
      <alignment vertical="center"/>
      <protection/>
    </xf>
    <xf numFmtId="0" fontId="5" fillId="0" borderId="0" xfId="51" applyFont="1" applyAlignment="1">
      <alignment vertical="center" wrapText="1"/>
      <protection/>
    </xf>
    <xf numFmtId="0" fontId="9" fillId="0" borderId="10" xfId="51" applyFont="1" applyFill="1" applyBorder="1" applyAlignment="1">
      <alignment horizontal="center" vertical="center"/>
      <protection/>
    </xf>
    <xf numFmtId="0" fontId="3" fillId="36" borderId="17" xfId="51" applyFont="1" applyFill="1" applyBorder="1" applyAlignment="1">
      <alignment horizontal="left" vertical="center" wrapText="1"/>
      <protection/>
    </xf>
    <xf numFmtId="0" fontId="84" fillId="0" borderId="0" xfId="54" applyFont="1">
      <alignment/>
      <protection/>
    </xf>
    <xf numFmtId="0" fontId="85" fillId="0" borderId="0" xfId="51" applyFont="1" applyAlignment="1">
      <alignment horizontal="center" vertical="center"/>
      <protection/>
    </xf>
    <xf numFmtId="0" fontId="85" fillId="0" borderId="0" xfId="51" applyFont="1" applyAlignment="1">
      <alignment vertical="center"/>
      <protection/>
    </xf>
    <xf numFmtId="0" fontId="86" fillId="0" borderId="0" xfId="51" applyFont="1">
      <alignment/>
      <protection/>
    </xf>
    <xf numFmtId="0" fontId="85" fillId="0" borderId="0" xfId="51" applyFont="1">
      <alignment/>
      <protection/>
    </xf>
    <xf numFmtId="0" fontId="78" fillId="0" borderId="14" xfId="54" applyFont="1" applyBorder="1" applyAlignment="1">
      <alignment horizontal="center" vertical="center"/>
      <protection/>
    </xf>
    <xf numFmtId="3" fontId="38" fillId="0" borderId="10" xfId="51" applyNumberFormat="1" applyFont="1" applyBorder="1" applyAlignment="1">
      <alignment horizontal="right" vertical="center"/>
      <protection/>
    </xf>
    <xf numFmtId="49" fontId="8" fillId="0" borderId="10" xfId="51" applyNumberFormat="1" applyFont="1" applyBorder="1" applyAlignment="1">
      <alignment horizontal="center" vertical="center"/>
      <protection/>
    </xf>
    <xf numFmtId="49" fontId="8" fillId="0" borderId="10" xfId="51" applyNumberFormat="1" applyFont="1" applyBorder="1" applyAlignment="1">
      <alignment horizontal="center" vertical="center" wrapText="1"/>
      <protection/>
    </xf>
    <xf numFmtId="3" fontId="3" fillId="36" borderId="10" xfId="51" applyNumberFormat="1" applyFont="1" applyFill="1" applyBorder="1" applyAlignment="1">
      <alignment horizontal="right" vertical="center" wrapText="1"/>
      <protection/>
    </xf>
    <xf numFmtId="3" fontId="34" fillId="33" borderId="10" xfId="51" applyNumberFormat="1" applyFont="1" applyFill="1" applyBorder="1" applyAlignment="1">
      <alignment horizontal="right" vertical="center" wrapText="1"/>
      <protection/>
    </xf>
    <xf numFmtId="0" fontId="78" fillId="0" borderId="14" xfId="54" applyFont="1" applyBorder="1" applyAlignment="1">
      <alignment horizontal="left" vertical="center" wrapText="1"/>
      <protection/>
    </xf>
    <xf numFmtId="3" fontId="3" fillId="0" borderId="10" xfId="51" applyNumberFormat="1" applyFont="1" applyBorder="1" applyAlignment="1">
      <alignment horizontal="right" vertical="center"/>
      <protection/>
    </xf>
    <xf numFmtId="3" fontId="9" fillId="36" borderId="10" xfId="51" applyNumberFormat="1" applyFont="1" applyFill="1" applyBorder="1" applyAlignment="1">
      <alignment vertical="center" wrapText="1"/>
      <protection/>
    </xf>
    <xf numFmtId="3" fontId="9" fillId="0" borderId="10" xfId="51" applyNumberFormat="1" applyFont="1" applyFill="1" applyBorder="1" applyAlignment="1">
      <alignment vertical="center"/>
      <protection/>
    </xf>
    <xf numFmtId="3" fontId="9" fillId="0" borderId="14" xfId="54" applyNumberFormat="1" applyFont="1" applyBorder="1" applyAlignment="1">
      <alignment horizontal="right" vertical="center"/>
      <protection/>
    </xf>
    <xf numFmtId="3" fontId="3" fillId="0" borderId="10" xfId="54" applyNumberFormat="1" applyFont="1" applyBorder="1" applyAlignment="1">
      <alignment horizontal="right" vertical="center"/>
      <protection/>
    </xf>
    <xf numFmtId="0" fontId="3" fillId="0" borderId="10" xfId="54" applyFont="1" applyBorder="1" applyAlignment="1">
      <alignment vertical="center" wrapText="1"/>
      <protection/>
    </xf>
    <xf numFmtId="3" fontId="3" fillId="36" borderId="10" xfId="51" applyNumberFormat="1" applyFont="1" applyFill="1" applyBorder="1" applyAlignment="1">
      <alignment horizontal="right" vertical="center"/>
      <protection/>
    </xf>
    <xf numFmtId="0" fontId="3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1" fillId="0" borderId="10" xfId="51" applyFont="1" applyBorder="1" applyAlignment="1">
      <alignment horizontal="center" vertical="center" wrapText="1"/>
      <protection/>
    </xf>
    <xf numFmtId="49" fontId="21" fillId="0" borderId="10" xfId="51" applyNumberFormat="1" applyFont="1" applyBorder="1" applyAlignment="1">
      <alignment horizontal="center" vertical="center"/>
      <protection/>
    </xf>
    <xf numFmtId="49" fontId="21" fillId="0" borderId="12" xfId="51" applyNumberFormat="1" applyFont="1" applyFill="1" applyBorder="1" applyAlignment="1">
      <alignment horizontal="center" vertical="center"/>
      <protection/>
    </xf>
    <xf numFmtId="49" fontId="21" fillId="36" borderId="10" xfId="51" applyNumberFormat="1" applyFont="1" applyFill="1" applyBorder="1" applyAlignment="1">
      <alignment horizontal="center" vertical="center"/>
      <protection/>
    </xf>
    <xf numFmtId="49" fontId="21" fillId="36" borderId="0" xfId="51" applyNumberFormat="1" applyFont="1" applyFill="1" applyBorder="1" applyAlignment="1">
      <alignment horizontal="center" vertical="center"/>
      <protection/>
    </xf>
    <xf numFmtId="49" fontId="21" fillId="0" borderId="0" xfId="51" applyNumberFormat="1" applyFont="1" applyFill="1" applyBorder="1" applyAlignment="1">
      <alignment horizontal="center" vertical="center"/>
      <protection/>
    </xf>
    <xf numFmtId="49" fontId="21" fillId="0" borderId="0" xfId="51" applyNumberFormat="1" applyFont="1" applyBorder="1" applyAlignment="1">
      <alignment horizontal="center" vertical="center"/>
      <protection/>
    </xf>
    <xf numFmtId="0" fontId="2" fillId="33" borderId="0" xfId="51" applyFont="1" applyFill="1">
      <alignment/>
      <protection/>
    </xf>
    <xf numFmtId="0" fontId="2" fillId="35" borderId="0" xfId="51" applyFont="1" applyFill="1">
      <alignment/>
      <protection/>
    </xf>
    <xf numFmtId="0" fontId="2" fillId="36" borderId="0" xfId="51" applyFont="1" applyFill="1">
      <alignment/>
      <protection/>
    </xf>
    <xf numFmtId="0" fontId="2" fillId="0" borderId="0" xfId="51" applyFont="1" applyAlignment="1">
      <alignment horizontal="center"/>
      <protection/>
    </xf>
    <xf numFmtId="3" fontId="2" fillId="0" borderId="0" xfId="51" applyNumberFormat="1" applyFont="1">
      <alignment/>
      <protection/>
    </xf>
    <xf numFmtId="3" fontId="2" fillId="0" borderId="0" xfId="51" applyNumberFormat="1" applyFont="1" applyAlignment="1">
      <alignment horizontal="center"/>
      <protection/>
    </xf>
    <xf numFmtId="2" fontId="2" fillId="0" borderId="0" xfId="51" applyNumberFormat="1" applyFont="1">
      <alignment/>
      <protection/>
    </xf>
    <xf numFmtId="0" fontId="2" fillId="0" borderId="0" xfId="51" applyFont="1" applyBorder="1">
      <alignment/>
      <protection/>
    </xf>
    <xf numFmtId="0" fontId="5" fillId="0" borderId="0" xfId="51" applyFont="1" applyAlignment="1">
      <alignment horizontal="center" vertical="center" wrapText="1"/>
      <protection/>
    </xf>
    <xf numFmtId="0" fontId="39" fillId="0" borderId="0" xfId="51" applyFont="1" applyAlignment="1">
      <alignment horizontal="center" vertical="center" wrapText="1"/>
      <protection/>
    </xf>
    <xf numFmtId="0" fontId="19" fillId="0" borderId="0" xfId="51" applyFont="1" applyAlignment="1">
      <alignment horizontal="center" vertical="center" wrapText="1"/>
      <protection/>
    </xf>
    <xf numFmtId="0" fontId="28" fillId="0" borderId="0" xfId="51" applyFont="1" applyBorder="1" applyAlignment="1">
      <alignment horizontal="center" vertical="center" wrapText="1"/>
      <protection/>
    </xf>
    <xf numFmtId="0" fontId="9" fillId="0" borderId="14" xfId="51" applyFont="1" applyBorder="1" applyAlignment="1">
      <alignment horizontal="center" vertical="center" wrapText="1"/>
      <protection/>
    </xf>
    <xf numFmtId="0" fontId="9" fillId="0" borderId="12" xfId="51" applyFont="1" applyBorder="1" applyAlignment="1">
      <alignment horizontal="center" vertical="center" wrapText="1"/>
      <protection/>
    </xf>
    <xf numFmtId="0" fontId="8" fillId="0" borderId="18" xfId="51" applyFont="1" applyBorder="1" applyAlignment="1">
      <alignment horizontal="left" vertical="center" wrapText="1"/>
      <protection/>
    </xf>
    <xf numFmtId="0" fontId="8" fillId="0" borderId="16" xfId="51" applyFont="1" applyBorder="1" applyAlignment="1" quotePrefix="1">
      <alignment horizontal="left" vertical="center" wrapText="1"/>
      <protection/>
    </xf>
    <xf numFmtId="0" fontId="8" fillId="0" borderId="18" xfId="51" applyFont="1" applyFill="1" applyBorder="1" applyAlignment="1">
      <alignment horizontal="left" vertical="center" wrapText="1"/>
      <protection/>
    </xf>
    <xf numFmtId="0" fontId="8" fillId="0" borderId="16" xfId="51" applyFont="1" applyFill="1" applyBorder="1" applyAlignment="1" quotePrefix="1">
      <alignment horizontal="left" vertical="center" wrapText="1"/>
      <protection/>
    </xf>
    <xf numFmtId="0" fontId="9" fillId="0" borderId="14" xfId="51" applyFont="1" applyFill="1" applyBorder="1" applyAlignment="1" quotePrefix="1">
      <alignment horizontal="center" vertical="center" wrapText="1"/>
      <protection/>
    </xf>
    <xf numFmtId="0" fontId="9" fillId="0" borderId="17" xfId="51" applyFont="1" applyFill="1" applyBorder="1" applyAlignment="1" quotePrefix="1">
      <alignment horizontal="center" vertical="center" wrapText="1"/>
      <protection/>
    </xf>
    <xf numFmtId="0" fontId="9" fillId="0" borderId="12" xfId="51" applyFont="1" applyFill="1" applyBorder="1" applyAlignment="1" quotePrefix="1">
      <alignment horizontal="center" vertical="center" wrapText="1"/>
      <protection/>
    </xf>
    <xf numFmtId="0" fontId="8" fillId="0" borderId="14" xfId="51" applyFont="1" applyFill="1" applyBorder="1" applyAlignment="1">
      <alignment horizontal="center" vertical="center" wrapText="1"/>
      <protection/>
    </xf>
    <xf numFmtId="0" fontId="8" fillId="0" borderId="12" xfId="51" applyFont="1" applyFill="1" applyBorder="1" applyAlignment="1">
      <alignment horizontal="center" vertical="center" wrapText="1"/>
      <protection/>
    </xf>
    <xf numFmtId="0" fontId="8" fillId="0" borderId="14" xfId="51" applyFont="1" applyBorder="1" applyAlignment="1">
      <alignment horizontal="center" vertical="center" wrapText="1"/>
      <protection/>
    </xf>
    <xf numFmtId="0" fontId="8" fillId="0" borderId="12" xfId="51" applyFont="1" applyBorder="1" applyAlignment="1">
      <alignment horizontal="center" vertical="center" wrapText="1"/>
      <protection/>
    </xf>
    <xf numFmtId="0" fontId="3" fillId="0" borderId="14" xfId="51" applyFont="1" applyBorder="1" applyAlignment="1">
      <alignment horizontal="center" vertical="center" wrapText="1"/>
      <protection/>
    </xf>
    <xf numFmtId="0" fontId="3" fillId="0" borderId="17" xfId="51" applyFont="1" applyBorder="1" applyAlignment="1">
      <alignment horizontal="center" vertical="center" wrapText="1"/>
      <protection/>
    </xf>
    <xf numFmtId="0" fontId="3" fillId="0" borderId="12" xfId="51" applyFont="1" applyBorder="1" applyAlignment="1">
      <alignment horizontal="center" vertical="center" wrapText="1"/>
      <protection/>
    </xf>
    <xf numFmtId="49" fontId="8" fillId="0" borderId="18" xfId="51" applyNumberFormat="1" applyFont="1" applyBorder="1" applyAlignment="1">
      <alignment horizontal="left" vertical="center" wrapText="1"/>
      <protection/>
    </xf>
    <xf numFmtId="49" fontId="8" fillId="0" borderId="16" xfId="51" applyNumberFormat="1" applyFont="1" applyBorder="1" applyAlignment="1">
      <alignment horizontal="left" vertical="center" wrapText="1"/>
      <protection/>
    </xf>
    <xf numFmtId="0" fontId="9" fillId="37" borderId="18" xfId="51" applyFont="1" applyFill="1" applyBorder="1" applyAlignment="1">
      <alignment horizontal="left" vertical="center" wrapText="1"/>
      <protection/>
    </xf>
    <xf numFmtId="0" fontId="9" fillId="37" borderId="16" xfId="51" applyFont="1" applyFill="1" applyBorder="1" applyAlignment="1">
      <alignment horizontal="left" vertical="center" wrapText="1"/>
      <protection/>
    </xf>
    <xf numFmtId="0" fontId="9" fillId="0" borderId="14" xfId="51" applyFont="1" applyFill="1" applyBorder="1" applyAlignment="1">
      <alignment horizontal="center" vertical="center" wrapText="1"/>
      <protection/>
    </xf>
    <xf numFmtId="0" fontId="9" fillId="0" borderId="17" xfId="51" applyFont="1" applyFill="1" applyBorder="1" applyAlignment="1">
      <alignment horizontal="center" vertical="center" wrapText="1"/>
      <protection/>
    </xf>
    <xf numFmtId="0" fontId="9" fillId="0" borderId="12" xfId="51" applyFont="1" applyFill="1" applyBorder="1" applyAlignment="1">
      <alignment horizontal="center" vertical="center" wrapText="1"/>
      <protection/>
    </xf>
    <xf numFmtId="0" fontId="10" fillId="0" borderId="10" xfId="51" applyFont="1" applyFill="1" applyBorder="1" applyAlignment="1">
      <alignment horizontal="center" vertical="center" wrapText="1"/>
      <protection/>
    </xf>
    <xf numFmtId="0" fontId="8" fillId="0" borderId="20" xfId="51" applyFont="1" applyFill="1" applyBorder="1" applyAlignment="1">
      <alignment horizontal="center" vertical="center" wrapText="1"/>
      <protection/>
    </xf>
    <xf numFmtId="0" fontId="8" fillId="0" borderId="15" xfId="51" applyFont="1" applyFill="1" applyBorder="1" applyAlignment="1">
      <alignment horizontal="center" vertical="center" wrapText="1"/>
      <protection/>
    </xf>
    <xf numFmtId="0" fontId="8" fillId="0" borderId="16" xfId="51" applyFont="1" applyBorder="1" applyAlignment="1">
      <alignment horizontal="left" vertical="center" wrapText="1"/>
      <protection/>
    </xf>
    <xf numFmtId="0" fontId="8" fillId="0" borderId="10" xfId="51" applyFont="1" applyBorder="1" applyAlignment="1">
      <alignment horizontal="center" vertical="center" wrapText="1"/>
      <protection/>
    </xf>
    <xf numFmtId="0" fontId="10" fillId="0" borderId="14" xfId="51" applyFont="1" applyBorder="1" applyAlignment="1">
      <alignment horizontal="center" vertical="center" wrapText="1"/>
      <protection/>
    </xf>
    <xf numFmtId="0" fontId="10" fillId="0" borderId="12" xfId="51" applyFont="1" applyBorder="1" applyAlignment="1">
      <alignment horizontal="center" vertical="center" wrapText="1"/>
      <protection/>
    </xf>
    <xf numFmtId="0" fontId="9" fillId="0" borderId="17" xfId="51" applyFont="1" applyBorder="1" applyAlignment="1">
      <alignment horizontal="center" vertical="center" wrapText="1"/>
      <protection/>
    </xf>
    <xf numFmtId="0" fontId="9" fillId="0" borderId="10" xfId="51" applyFont="1" applyBorder="1" applyAlignment="1">
      <alignment horizontal="center" vertical="center" wrapText="1"/>
      <protection/>
    </xf>
    <xf numFmtId="0" fontId="8" fillId="0" borderId="20" xfId="51" applyFont="1" applyBorder="1" applyAlignment="1">
      <alignment horizontal="left" vertical="center" wrapText="1"/>
      <protection/>
    </xf>
    <xf numFmtId="0" fontId="8" fillId="0" borderId="23" xfId="51" applyFont="1" applyBorder="1" applyAlignment="1" quotePrefix="1">
      <alignment horizontal="left" vertical="center" wrapText="1"/>
      <protection/>
    </xf>
    <xf numFmtId="0" fontId="9" fillId="37" borderId="10" xfId="51" applyFont="1" applyFill="1" applyBorder="1" applyAlignment="1">
      <alignment horizontal="left" vertical="center" wrapText="1"/>
      <protection/>
    </xf>
    <xf numFmtId="0" fontId="8" fillId="0" borderId="17" xfId="51" applyFont="1" applyBorder="1" applyAlignment="1">
      <alignment horizontal="center" vertical="center" wrapText="1"/>
      <protection/>
    </xf>
    <xf numFmtId="0" fontId="10" fillId="0" borderId="10" xfId="51" applyFont="1" applyBorder="1" applyAlignment="1">
      <alignment horizontal="center" vertical="center" wrapText="1"/>
      <protection/>
    </xf>
    <xf numFmtId="0" fontId="10" fillId="0" borderId="14" xfId="51" applyFont="1" applyFill="1" applyBorder="1" applyAlignment="1">
      <alignment horizontal="center" vertical="center" wrapText="1"/>
      <protection/>
    </xf>
    <xf numFmtId="0" fontId="10" fillId="0" borderId="12" xfId="51" applyFont="1" applyFill="1" applyBorder="1" applyAlignment="1">
      <alignment horizontal="center" vertical="center" wrapText="1"/>
      <protection/>
    </xf>
    <xf numFmtId="0" fontId="10" fillId="0" borderId="20" xfId="51" applyFont="1" applyBorder="1" applyAlignment="1">
      <alignment horizontal="center" vertical="center" wrapText="1"/>
      <protection/>
    </xf>
    <xf numFmtId="0" fontId="10" fillId="0" borderId="21" xfId="51" applyFont="1" applyBorder="1" applyAlignment="1">
      <alignment horizontal="center" vertical="center" wrapText="1"/>
      <protection/>
    </xf>
    <xf numFmtId="0" fontId="8" fillId="0" borderId="10" xfId="51" applyFont="1" applyBorder="1" applyAlignment="1">
      <alignment horizontal="left" vertical="center" wrapText="1"/>
      <protection/>
    </xf>
    <xf numFmtId="0" fontId="8" fillId="0" borderId="10" xfId="51" applyFont="1" applyBorder="1" applyAlignment="1" quotePrefix="1">
      <alignment horizontal="left" vertical="center" wrapText="1"/>
      <protection/>
    </xf>
    <xf numFmtId="0" fontId="10" fillId="0" borderId="17" xfId="51" applyFont="1" applyBorder="1" applyAlignment="1">
      <alignment horizontal="center" vertical="center" wrapText="1"/>
      <protection/>
    </xf>
    <xf numFmtId="0" fontId="81" fillId="36" borderId="20" xfId="51" applyFont="1" applyFill="1" applyBorder="1" applyAlignment="1">
      <alignment horizontal="center" vertical="center" wrapText="1"/>
      <protection/>
    </xf>
    <xf numFmtId="0" fontId="81" fillId="36" borderId="21" xfId="51" applyFont="1" applyFill="1" applyBorder="1" applyAlignment="1">
      <alignment horizontal="center" vertical="center" wrapText="1"/>
      <protection/>
    </xf>
    <xf numFmtId="0" fontId="81" fillId="36" borderId="15" xfId="51" applyFont="1" applyFill="1" applyBorder="1" applyAlignment="1">
      <alignment horizontal="center" vertical="center" wrapText="1"/>
      <protection/>
    </xf>
    <xf numFmtId="0" fontId="81" fillId="36" borderId="18" xfId="51" applyFont="1" applyFill="1" applyBorder="1" applyAlignment="1">
      <alignment horizontal="left" vertical="center" wrapText="1"/>
      <protection/>
    </xf>
    <xf numFmtId="0" fontId="81" fillId="36" borderId="16" xfId="51" applyFont="1" applyFill="1" applyBorder="1" applyAlignment="1">
      <alignment horizontal="left" vertical="center" wrapText="1"/>
      <protection/>
    </xf>
    <xf numFmtId="0" fontId="81" fillId="36" borderId="14" xfId="51" applyFont="1" applyFill="1" applyBorder="1" applyAlignment="1">
      <alignment horizontal="center" vertical="center" wrapText="1"/>
      <protection/>
    </xf>
    <xf numFmtId="0" fontId="81" fillId="36" borderId="17" xfId="51" applyFont="1" applyFill="1" applyBorder="1" applyAlignment="1">
      <alignment horizontal="center" vertical="center" wrapText="1"/>
      <protection/>
    </xf>
    <xf numFmtId="0" fontId="79" fillId="36" borderId="14" xfId="51" applyFont="1" applyFill="1" applyBorder="1" applyAlignment="1">
      <alignment horizontal="center" vertical="center" wrapText="1"/>
      <protection/>
    </xf>
    <xf numFmtId="0" fontId="79" fillId="36" borderId="12" xfId="51" applyFont="1" applyFill="1" applyBorder="1" applyAlignment="1">
      <alignment horizontal="center" vertical="center" wrapText="1"/>
      <protection/>
    </xf>
    <xf numFmtId="0" fontId="3" fillId="36" borderId="14" xfId="51" applyFont="1" applyFill="1" applyBorder="1" applyAlignment="1">
      <alignment horizontal="center" vertical="center" wrapText="1"/>
      <protection/>
    </xf>
    <xf numFmtId="0" fontId="3" fillId="36" borderId="17" xfId="51" applyFont="1" applyFill="1" applyBorder="1" applyAlignment="1">
      <alignment horizontal="center" vertical="center" wrapText="1"/>
      <protection/>
    </xf>
    <xf numFmtId="0" fontId="3" fillId="36" borderId="12" xfId="51" applyFont="1" applyFill="1" applyBorder="1" applyAlignment="1">
      <alignment horizontal="center" vertical="center" wrapText="1"/>
      <protection/>
    </xf>
    <xf numFmtId="0" fontId="8" fillId="36" borderId="18" xfId="51" applyFont="1" applyFill="1" applyBorder="1" applyAlignment="1">
      <alignment horizontal="left" vertical="center" wrapText="1"/>
      <protection/>
    </xf>
    <xf numFmtId="0" fontId="8" fillId="36" borderId="16" xfId="51" applyFont="1" applyFill="1" applyBorder="1" applyAlignment="1">
      <alignment horizontal="left" vertical="center" wrapText="1"/>
      <protection/>
    </xf>
    <xf numFmtId="0" fontId="81" fillId="36" borderId="12" xfId="51" applyFont="1" applyFill="1" applyBorder="1" applyAlignment="1">
      <alignment horizontal="center" vertical="center" wrapText="1"/>
      <protection/>
    </xf>
    <xf numFmtId="0" fontId="9" fillId="36" borderId="14" xfId="51" applyFont="1" applyFill="1" applyBorder="1" applyAlignment="1">
      <alignment horizontal="center" vertical="center" wrapText="1"/>
      <protection/>
    </xf>
    <xf numFmtId="0" fontId="9" fillId="36" borderId="17" xfId="51" applyFont="1" applyFill="1" applyBorder="1" applyAlignment="1">
      <alignment horizontal="center" vertical="center" wrapText="1"/>
      <protection/>
    </xf>
    <xf numFmtId="0" fontId="9" fillId="36" borderId="12" xfId="51" applyFont="1" applyFill="1" applyBorder="1" applyAlignment="1">
      <alignment horizontal="center" vertical="center" wrapText="1"/>
      <protection/>
    </xf>
    <xf numFmtId="0" fontId="79" fillId="36" borderId="17" xfId="51" applyFont="1" applyFill="1" applyBorder="1" applyAlignment="1">
      <alignment horizontal="center" vertical="center" wrapText="1"/>
      <protection/>
    </xf>
    <xf numFmtId="0" fontId="9" fillId="36" borderId="18" xfId="51" applyFont="1" applyFill="1" applyBorder="1" applyAlignment="1">
      <alignment horizontal="center" vertical="center" wrapText="1"/>
      <protection/>
    </xf>
    <xf numFmtId="0" fontId="9" fillId="36" borderId="22" xfId="51" applyFont="1" applyFill="1" applyBorder="1" applyAlignment="1">
      <alignment horizontal="center" vertical="center" wrapText="1"/>
      <protection/>
    </xf>
    <xf numFmtId="0" fontId="9" fillId="36" borderId="16" xfId="51" applyFont="1" applyFill="1" applyBorder="1" applyAlignment="1">
      <alignment horizontal="center" vertical="center" wrapText="1"/>
      <protection/>
    </xf>
    <xf numFmtId="49" fontId="21" fillId="0" borderId="0" xfId="51" applyNumberFormat="1" applyFont="1" applyBorder="1" applyAlignment="1">
      <alignment horizontal="center" vertical="center"/>
      <protection/>
    </xf>
    <xf numFmtId="0" fontId="9" fillId="36" borderId="0" xfId="51" applyFont="1" applyFill="1" applyBorder="1" applyAlignment="1">
      <alignment horizontal="center" vertical="center"/>
      <protection/>
    </xf>
    <xf numFmtId="49" fontId="21" fillId="36" borderId="0" xfId="51" applyNumberFormat="1" applyFont="1" applyFill="1" applyBorder="1" applyAlignment="1">
      <alignment horizontal="center" vertical="center"/>
      <protection/>
    </xf>
    <xf numFmtId="49" fontId="21" fillId="0" borderId="10" xfId="51" applyNumberFormat="1" applyFont="1" applyBorder="1" applyAlignment="1">
      <alignment horizontal="center" vertical="center"/>
      <protection/>
    </xf>
    <xf numFmtId="49" fontId="21" fillId="0" borderId="14" xfId="51" applyNumberFormat="1" applyFont="1" applyBorder="1" applyAlignment="1">
      <alignment horizontal="center" vertical="center"/>
      <protection/>
    </xf>
    <xf numFmtId="49" fontId="21" fillId="0" borderId="17" xfId="51" applyNumberFormat="1" applyFont="1" applyBorder="1" applyAlignment="1">
      <alignment horizontal="center" vertical="center"/>
      <protection/>
    </xf>
    <xf numFmtId="0" fontId="9" fillId="36" borderId="10" xfId="51" applyFont="1" applyFill="1" applyBorder="1" applyAlignment="1">
      <alignment horizontal="center" vertical="center"/>
      <protection/>
    </xf>
    <xf numFmtId="49" fontId="21" fillId="0" borderId="0" xfId="51" applyNumberFormat="1" applyFont="1" applyFill="1" applyBorder="1" applyAlignment="1">
      <alignment horizontal="center" vertical="center"/>
      <protection/>
    </xf>
    <xf numFmtId="49" fontId="22" fillId="0" borderId="0" xfId="51" applyNumberFormat="1" applyFont="1" applyFill="1" applyBorder="1" applyAlignment="1">
      <alignment horizontal="center" vertical="center"/>
      <protection/>
    </xf>
    <xf numFmtId="49" fontId="21" fillId="0" borderId="12" xfId="51" applyNumberFormat="1" applyFont="1" applyBorder="1" applyAlignment="1">
      <alignment horizontal="center" vertical="center"/>
      <protection/>
    </xf>
    <xf numFmtId="49" fontId="22" fillId="36" borderId="14" xfId="51" applyNumberFormat="1" applyFont="1" applyFill="1" applyBorder="1" applyAlignment="1">
      <alignment horizontal="center" vertical="center"/>
      <protection/>
    </xf>
    <xf numFmtId="49" fontId="22" fillId="36" borderId="12" xfId="51" applyNumberFormat="1" applyFont="1" applyFill="1" applyBorder="1" applyAlignment="1">
      <alignment horizontal="center" vertical="center"/>
      <protection/>
    </xf>
    <xf numFmtId="49" fontId="21" fillId="36" borderId="10" xfId="51" applyNumberFormat="1" applyFont="1" applyFill="1" applyBorder="1" applyAlignment="1">
      <alignment horizontal="center" vertical="center"/>
      <protection/>
    </xf>
    <xf numFmtId="49" fontId="21" fillId="36" borderId="14" xfId="51" applyNumberFormat="1" applyFont="1" applyFill="1" applyBorder="1" applyAlignment="1">
      <alignment horizontal="center" vertical="center"/>
      <protection/>
    </xf>
    <xf numFmtId="49" fontId="21" fillId="36" borderId="17" xfId="51" applyNumberFormat="1" applyFont="1" applyFill="1" applyBorder="1" applyAlignment="1">
      <alignment horizontal="center" vertical="center"/>
      <protection/>
    </xf>
    <xf numFmtId="49" fontId="21" fillId="36" borderId="12" xfId="51" applyNumberFormat="1" applyFont="1" applyFill="1" applyBorder="1" applyAlignment="1">
      <alignment horizontal="center" vertical="center"/>
      <protection/>
    </xf>
    <xf numFmtId="0" fontId="23" fillId="0" borderId="10" xfId="51" applyFont="1" applyBorder="1" applyAlignment="1">
      <alignment horizontal="center" vertical="center" wrapText="1"/>
      <protection/>
    </xf>
    <xf numFmtId="0" fontId="23" fillId="0" borderId="10" xfId="51" applyFont="1" applyBorder="1" applyAlignment="1">
      <alignment horizontal="center" vertical="center"/>
      <protection/>
    </xf>
    <xf numFmtId="0" fontId="21" fillId="0" borderId="10" xfId="51" applyFont="1" applyBorder="1" applyAlignment="1">
      <alignment horizontal="center" vertical="center"/>
      <protection/>
    </xf>
    <xf numFmtId="0" fontId="21" fillId="0" borderId="10" xfId="51" applyFont="1" applyBorder="1" applyAlignment="1">
      <alignment horizontal="center" vertical="center" wrapText="1"/>
      <protection/>
    </xf>
    <xf numFmtId="49" fontId="21" fillId="0" borderId="14" xfId="51" applyNumberFormat="1" applyFont="1" applyFill="1" applyBorder="1" applyAlignment="1">
      <alignment horizontal="center" vertical="center"/>
      <protection/>
    </xf>
    <xf numFmtId="49" fontId="21" fillId="0" borderId="17" xfId="51" applyNumberFormat="1" applyFont="1" applyFill="1" applyBorder="1" applyAlignment="1">
      <alignment horizontal="center" vertical="center"/>
      <protection/>
    </xf>
    <xf numFmtId="49" fontId="21" fillId="0" borderId="12" xfId="51" applyNumberFormat="1" applyFont="1" applyFill="1" applyBorder="1" applyAlignment="1">
      <alignment horizontal="center" vertical="center"/>
      <protection/>
    </xf>
    <xf numFmtId="0" fontId="18" fillId="0" borderId="0" xfId="51" applyFont="1" applyBorder="1" applyAlignment="1">
      <alignment horizontal="center" vertical="center" wrapText="1"/>
      <protection/>
    </xf>
    <xf numFmtId="0" fontId="19" fillId="0" borderId="0" xfId="51" applyFont="1" applyBorder="1" applyAlignment="1">
      <alignment horizontal="center" vertical="center"/>
      <protection/>
    </xf>
    <xf numFmtId="0" fontId="20" fillId="0" borderId="0" xfId="51" applyFont="1" applyBorder="1" applyAlignment="1">
      <alignment horizontal="center" vertical="center"/>
      <protection/>
    </xf>
    <xf numFmtId="0" fontId="20" fillId="0" borderId="11" xfId="51" applyFont="1" applyBorder="1" applyAlignment="1">
      <alignment horizontal="center" vertical="center"/>
      <protection/>
    </xf>
    <xf numFmtId="0" fontId="19" fillId="0" borderId="11" xfId="51" applyFont="1" applyBorder="1" applyAlignment="1">
      <alignment horizontal="center" vertical="center"/>
      <protection/>
    </xf>
    <xf numFmtId="0" fontId="22" fillId="0" borderId="10" xfId="51" applyFont="1" applyBorder="1" applyAlignment="1">
      <alignment horizontal="center" vertical="center" wrapText="1"/>
      <protection/>
    </xf>
    <xf numFmtId="0" fontId="22" fillId="0" borderId="10" xfId="51" applyFont="1" applyBorder="1" applyAlignment="1">
      <alignment horizontal="center" vertical="center"/>
      <protection/>
    </xf>
    <xf numFmtId="0" fontId="3" fillId="0" borderId="0" xfId="51" applyFont="1" applyAlignment="1">
      <alignment horizontal="center"/>
      <protection/>
    </xf>
    <xf numFmtId="0" fontId="18" fillId="0" borderId="0" xfId="51" applyFont="1" applyAlignment="1">
      <alignment horizontal="center" vertical="center" wrapText="1"/>
      <protection/>
    </xf>
    <xf numFmtId="0" fontId="5" fillId="0" borderId="0" xfId="51" applyFont="1" applyAlignment="1">
      <alignment horizontal="center" vertical="center" wrapText="1"/>
      <protection/>
    </xf>
    <xf numFmtId="0" fontId="7" fillId="0" borderId="0" xfId="51" applyFont="1" applyAlignment="1">
      <alignment horizontal="center" wrapText="1"/>
      <protection/>
    </xf>
    <xf numFmtId="0" fontId="33" fillId="0" borderId="11" xfId="51" applyFont="1" applyBorder="1" applyAlignment="1">
      <alignment horizontal="left" vertical="center"/>
      <protection/>
    </xf>
    <xf numFmtId="0" fontId="9" fillId="0" borderId="10" xfId="51" applyFont="1" applyBorder="1" applyAlignment="1">
      <alignment horizontal="center" vertical="center"/>
      <protection/>
    </xf>
    <xf numFmtId="0" fontId="3" fillId="0" borderId="10" xfId="51" applyFont="1" applyBorder="1" applyAlignment="1">
      <alignment horizontal="center" vertical="center"/>
      <protection/>
    </xf>
    <xf numFmtId="0" fontId="34" fillId="33" borderId="18" xfId="51" applyFont="1" applyFill="1" applyBorder="1" applyAlignment="1">
      <alignment horizontal="center" vertical="center"/>
      <protection/>
    </xf>
    <xf numFmtId="0" fontId="34" fillId="33" borderId="22" xfId="51" applyFont="1" applyFill="1" applyBorder="1" applyAlignment="1">
      <alignment horizontal="center" vertical="center"/>
      <protection/>
    </xf>
    <xf numFmtId="0" fontId="34" fillId="33" borderId="16" xfId="51" applyFont="1" applyFill="1" applyBorder="1" applyAlignment="1">
      <alignment horizontal="center" vertical="center"/>
      <protection/>
    </xf>
    <xf numFmtId="0" fontId="9" fillId="0" borderId="14" xfId="51" applyFont="1" applyFill="1" applyBorder="1" applyAlignment="1">
      <alignment horizontal="center" vertical="center" wrapText="1"/>
      <protection/>
    </xf>
    <xf numFmtId="0" fontId="9" fillId="0" borderId="17" xfId="51" applyFont="1" applyFill="1" applyBorder="1" applyAlignment="1">
      <alignment horizontal="center" vertical="center" wrapText="1"/>
      <protection/>
    </xf>
    <xf numFmtId="0" fontId="9" fillId="0" borderId="12" xfId="51" applyFont="1" applyFill="1" applyBorder="1" applyAlignment="1">
      <alignment horizontal="center" vertical="center" wrapText="1"/>
      <protection/>
    </xf>
    <xf numFmtId="0" fontId="3" fillId="0" borderId="10" xfId="5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34" fillId="0" borderId="18" xfId="51" applyFont="1" applyFill="1" applyBorder="1" applyAlignment="1">
      <alignment horizontal="center" vertical="center" wrapText="1"/>
      <protection/>
    </xf>
    <xf numFmtId="0" fontId="34" fillId="0" borderId="16" xfId="51" applyFont="1" applyFill="1" applyBorder="1" applyAlignment="1">
      <alignment horizontal="center" vertical="center" wrapText="1"/>
      <protection/>
    </xf>
    <xf numFmtId="0" fontId="34" fillId="36" borderId="18" xfId="51" applyFont="1" applyFill="1" applyBorder="1" applyAlignment="1">
      <alignment horizontal="center" vertical="center"/>
      <protection/>
    </xf>
    <xf numFmtId="0" fontId="34" fillId="36" borderId="22" xfId="51" applyFont="1" applyFill="1" applyBorder="1" applyAlignment="1">
      <alignment horizontal="center" vertical="center"/>
      <protection/>
    </xf>
    <xf numFmtId="0" fontId="34" fillId="36" borderId="16" xfId="51" applyFont="1" applyFill="1" applyBorder="1" applyAlignment="1">
      <alignment horizontal="center" vertical="center"/>
      <protection/>
    </xf>
    <xf numFmtId="0" fontId="33" fillId="0" borderId="0" xfId="51" applyFont="1" applyBorder="1" applyAlignment="1">
      <alignment horizontal="left"/>
      <protection/>
    </xf>
    <xf numFmtId="0" fontId="9" fillId="0" borderId="20" xfId="51" applyFont="1" applyBorder="1" applyAlignment="1">
      <alignment horizontal="center" vertical="center"/>
      <protection/>
    </xf>
    <xf numFmtId="0" fontId="9" fillId="0" borderId="21" xfId="51" applyFont="1" applyBorder="1" applyAlignment="1">
      <alignment horizontal="center" vertical="center"/>
      <protection/>
    </xf>
    <xf numFmtId="0" fontId="9" fillId="0" borderId="15" xfId="51" applyFont="1" applyBorder="1" applyAlignment="1">
      <alignment horizontal="center" vertical="center"/>
      <protection/>
    </xf>
    <xf numFmtId="0" fontId="9" fillId="0" borderId="14" xfId="51" applyFont="1" applyBorder="1" applyAlignment="1">
      <alignment horizontal="center" vertical="center"/>
      <protection/>
    </xf>
    <xf numFmtId="0" fontId="9" fillId="0" borderId="17" xfId="51" applyFont="1" applyBorder="1" applyAlignment="1">
      <alignment horizontal="center" vertical="center"/>
      <protection/>
    </xf>
    <xf numFmtId="0" fontId="9" fillId="0" borderId="12" xfId="51" applyFont="1" applyBorder="1" applyAlignment="1">
      <alignment horizontal="center" vertical="center"/>
      <protection/>
    </xf>
    <xf numFmtId="0" fontId="9" fillId="36" borderId="14" xfId="51" applyFont="1" applyFill="1" applyBorder="1" applyAlignment="1">
      <alignment horizontal="center" vertical="center"/>
      <protection/>
    </xf>
    <xf numFmtId="0" fontId="9" fillId="36" borderId="12" xfId="51" applyFont="1" applyFill="1" applyBorder="1" applyAlignment="1">
      <alignment horizontal="center" vertical="center"/>
      <protection/>
    </xf>
    <xf numFmtId="0" fontId="4" fillId="0" borderId="0" xfId="51" applyFont="1" applyAlignment="1">
      <alignment horizontal="center"/>
      <protection/>
    </xf>
    <xf numFmtId="0" fontId="7" fillId="0" borderId="0" xfId="51" applyFont="1" applyAlignment="1">
      <alignment horizontal="center" vertical="center" wrapText="1"/>
      <protection/>
    </xf>
    <xf numFmtId="0" fontId="34" fillId="36" borderId="14" xfId="51" applyFont="1" applyFill="1" applyBorder="1" applyAlignment="1">
      <alignment horizontal="center" vertical="center"/>
      <protection/>
    </xf>
    <xf numFmtId="0" fontId="34" fillId="36" borderId="17" xfId="51" applyFont="1" applyFill="1" applyBorder="1" applyAlignment="1">
      <alignment horizontal="center" vertical="center"/>
      <protection/>
    </xf>
    <xf numFmtId="0" fontId="34" fillId="36" borderId="12" xfId="51" applyFont="1" applyFill="1" applyBorder="1" applyAlignment="1">
      <alignment horizontal="center" vertical="center"/>
      <protection/>
    </xf>
    <xf numFmtId="0" fontId="34" fillId="36" borderId="10" xfId="51" applyFont="1" applyFill="1" applyBorder="1" applyAlignment="1">
      <alignment horizontal="center" vertical="center"/>
      <protection/>
    </xf>
    <xf numFmtId="0" fontId="34" fillId="36" borderId="20" xfId="51" applyFont="1" applyFill="1" applyBorder="1" applyAlignment="1">
      <alignment horizontal="center" vertical="center"/>
      <protection/>
    </xf>
    <xf numFmtId="0" fontId="34" fillId="0" borderId="10" xfId="51" applyFont="1" applyBorder="1" applyAlignment="1">
      <alignment horizontal="center" vertical="center" wrapText="1"/>
      <protection/>
    </xf>
    <xf numFmtId="3" fontId="34" fillId="36" borderId="10" xfId="51" applyNumberFormat="1" applyFont="1" applyFill="1" applyBorder="1" applyAlignment="1">
      <alignment horizontal="center" vertical="center" wrapText="1"/>
      <protection/>
    </xf>
    <xf numFmtId="0" fontId="78" fillId="0" borderId="14" xfId="54" applyFont="1" applyBorder="1" applyAlignment="1">
      <alignment horizontal="center" vertical="center"/>
      <protection/>
    </xf>
    <xf numFmtId="0" fontId="78" fillId="0" borderId="12" xfId="54" applyFont="1" applyBorder="1" applyAlignment="1">
      <alignment horizontal="center" vertical="center"/>
      <protection/>
    </xf>
    <xf numFmtId="0" fontId="78" fillId="0" borderId="14" xfId="54" applyFont="1" applyBorder="1" applyAlignment="1">
      <alignment horizontal="left" vertical="center"/>
      <protection/>
    </xf>
    <xf numFmtId="0" fontId="78" fillId="0" borderId="12" xfId="54" applyFont="1" applyBorder="1" applyAlignment="1">
      <alignment horizontal="left" vertical="center"/>
      <protection/>
    </xf>
    <xf numFmtId="0" fontId="78" fillId="0" borderId="17" xfId="54" applyFont="1" applyBorder="1" applyAlignment="1">
      <alignment horizontal="center" vertical="center"/>
      <protection/>
    </xf>
    <xf numFmtId="0" fontId="3" fillId="0" borderId="14" xfId="51" applyFont="1" applyBorder="1" applyAlignment="1">
      <alignment horizontal="left" vertical="center" wrapText="1"/>
      <protection/>
    </xf>
    <xf numFmtId="0" fontId="3" fillId="0" borderId="12" xfId="51" applyFont="1" applyBorder="1" applyAlignment="1">
      <alignment horizontal="left" vertical="center" wrapText="1"/>
      <protection/>
    </xf>
    <xf numFmtId="3" fontId="9" fillId="0" borderId="14" xfId="51" applyNumberFormat="1" applyFont="1" applyBorder="1" applyAlignment="1">
      <alignment horizontal="right" vertical="center"/>
      <protection/>
    </xf>
    <xf numFmtId="3" fontId="9" fillId="0" borderId="12" xfId="51" applyNumberFormat="1" applyFont="1" applyBorder="1" applyAlignment="1">
      <alignment horizontal="right" vertical="center"/>
      <protection/>
    </xf>
    <xf numFmtId="0" fontId="3" fillId="0" borderId="14" xfId="51" applyFont="1" applyBorder="1" applyAlignment="1">
      <alignment horizontal="center" vertical="center"/>
      <protection/>
    </xf>
    <xf numFmtId="0" fontId="3" fillId="0" borderId="17" xfId="51" applyFont="1" applyBorder="1" applyAlignment="1">
      <alignment horizontal="center" vertical="center"/>
      <protection/>
    </xf>
    <xf numFmtId="0" fontId="3" fillId="0" borderId="12" xfId="51" applyFont="1" applyBorder="1" applyAlignment="1">
      <alignment horizontal="center" vertical="center"/>
      <protection/>
    </xf>
    <xf numFmtId="0" fontId="3" fillId="0" borderId="0" xfId="51" applyFont="1" applyAlignment="1">
      <alignment horizontal="center" vertical="center"/>
      <protection/>
    </xf>
    <xf numFmtId="0" fontId="4" fillId="0" borderId="0" xfId="51" applyFont="1" applyAlignment="1">
      <alignment horizontal="center" vertical="center"/>
      <protection/>
    </xf>
    <xf numFmtId="49" fontId="9" fillId="0" borderId="10" xfId="51" applyNumberFormat="1" applyFont="1" applyBorder="1" applyAlignment="1">
      <alignment horizontal="center" vertical="center"/>
      <protection/>
    </xf>
    <xf numFmtId="49" fontId="34" fillId="0" borderId="10" xfId="51" applyNumberFormat="1" applyFont="1" applyBorder="1" applyAlignment="1">
      <alignment horizontal="center" vertical="center"/>
      <protection/>
    </xf>
    <xf numFmtId="0" fontId="3" fillId="0" borderId="0" xfId="51" applyFont="1" applyAlignment="1">
      <alignment horizontal="center" vertical="top"/>
      <protection/>
    </xf>
    <xf numFmtId="0" fontId="4" fillId="0" borderId="0" xfId="51" applyFont="1" applyAlignment="1">
      <alignment horizontal="center" vertical="top"/>
      <protection/>
    </xf>
    <xf numFmtId="49" fontId="34" fillId="0" borderId="10" xfId="51" applyNumberFormat="1" applyFont="1" applyFill="1" applyBorder="1" applyAlignment="1">
      <alignment horizontal="center" vertical="center"/>
      <protection/>
    </xf>
    <xf numFmtId="0" fontId="7" fillId="0" borderId="0" xfId="51" applyFont="1" applyBorder="1" applyAlignment="1">
      <alignment horizontal="center" vertical="center" wrapText="1"/>
      <protection/>
    </xf>
    <xf numFmtId="0" fontId="34" fillId="0" borderId="10" xfId="51" applyFont="1" applyBorder="1" applyAlignment="1">
      <alignment horizontal="center" vertical="center"/>
      <protection/>
    </xf>
    <xf numFmtId="3" fontId="3" fillId="0" borderId="14" xfId="51" applyNumberFormat="1" applyFont="1" applyBorder="1" applyAlignment="1">
      <alignment horizontal="center" vertical="center" wrapText="1"/>
      <protection/>
    </xf>
    <xf numFmtId="3" fontId="3" fillId="0" borderId="12" xfId="51" applyNumberFormat="1" applyFont="1" applyBorder="1" applyAlignment="1">
      <alignment horizontal="center" vertical="center" wrapText="1"/>
      <protection/>
    </xf>
    <xf numFmtId="49" fontId="9" fillId="0" borderId="14" xfId="51" applyNumberFormat="1" applyFont="1" applyBorder="1" applyAlignment="1">
      <alignment horizontal="center" vertical="center"/>
      <protection/>
    </xf>
    <xf numFmtId="49" fontId="9" fillId="0" borderId="12" xfId="51" applyNumberFormat="1" applyFont="1" applyBorder="1" applyAlignment="1">
      <alignment horizontal="center" vertical="center"/>
      <protection/>
    </xf>
    <xf numFmtId="49" fontId="9" fillId="0" borderId="18" xfId="51" applyNumberFormat="1" applyFont="1" applyBorder="1" applyAlignment="1">
      <alignment horizontal="center" vertical="center" wrapText="1"/>
      <protection/>
    </xf>
    <xf numFmtId="49" fontId="9" fillId="0" borderId="16" xfId="51" applyNumberFormat="1" applyFont="1" applyBorder="1" applyAlignment="1">
      <alignment horizontal="center" vertical="center" wrapText="1"/>
      <protection/>
    </xf>
    <xf numFmtId="49" fontId="38" fillId="0" borderId="10" xfId="51" applyNumberFormat="1" applyFont="1" applyBorder="1" applyAlignment="1">
      <alignment horizontal="center" vertical="center"/>
      <protection/>
    </xf>
    <xf numFmtId="0" fontId="9" fillId="0" borderId="10" xfId="51" applyFont="1" applyBorder="1" applyAlignment="1">
      <alignment horizontal="center" vertical="center" wrapText="1"/>
      <protection/>
    </xf>
    <xf numFmtId="49" fontId="9" fillId="0" borderId="17" xfId="51" applyNumberFormat="1" applyFont="1" applyBorder="1" applyAlignment="1">
      <alignment horizontal="center" vertical="center"/>
      <protection/>
    </xf>
    <xf numFmtId="49" fontId="8" fillId="0" borderId="14" xfId="51" applyNumberFormat="1" applyFont="1" applyBorder="1" applyAlignment="1">
      <alignment horizontal="center" vertical="center"/>
      <protection/>
    </xf>
    <xf numFmtId="49" fontId="8" fillId="0" borderId="17" xfId="51" applyNumberFormat="1" applyFont="1" applyBorder="1" applyAlignment="1">
      <alignment horizontal="center" vertical="center"/>
      <protection/>
    </xf>
    <xf numFmtId="49" fontId="8" fillId="0" borderId="12" xfId="51" applyNumberFormat="1" applyFont="1" applyBorder="1" applyAlignment="1">
      <alignment horizontal="center" vertical="center"/>
      <protection/>
    </xf>
    <xf numFmtId="49" fontId="8" fillId="0" borderId="14" xfId="51" applyNumberFormat="1" applyFont="1" applyBorder="1" applyAlignment="1">
      <alignment horizontal="center" vertical="center" wrapText="1"/>
      <protection/>
    </xf>
    <xf numFmtId="49" fontId="8" fillId="0" borderId="17" xfId="51" applyNumberFormat="1" applyFont="1" applyBorder="1" applyAlignment="1">
      <alignment horizontal="center" vertical="center" wrapText="1"/>
      <protection/>
    </xf>
    <xf numFmtId="49" fontId="8" fillId="0" borderId="12" xfId="51" applyNumberFormat="1" applyFont="1" applyBorder="1" applyAlignment="1">
      <alignment horizontal="center" vertical="center" wrapText="1"/>
      <protection/>
    </xf>
    <xf numFmtId="49" fontId="9" fillId="0" borderId="10" xfId="51" applyNumberFormat="1" applyFont="1" applyBorder="1" applyAlignment="1">
      <alignment horizontal="center" vertical="top"/>
      <protection/>
    </xf>
    <xf numFmtId="0" fontId="39" fillId="0" borderId="0" xfId="51" applyFont="1" applyAlignment="1">
      <alignment horizontal="center" vertical="center" wrapText="1"/>
      <protection/>
    </xf>
    <xf numFmtId="0" fontId="38" fillId="0" borderId="10" xfId="51" applyFont="1" applyBorder="1" applyAlignment="1">
      <alignment horizontal="center" vertical="center" wrapText="1"/>
      <protection/>
    </xf>
    <xf numFmtId="0" fontId="10" fillId="0" borderId="10" xfId="51" applyFont="1" applyBorder="1" applyAlignment="1">
      <alignment horizontal="center" vertical="center"/>
      <protection/>
    </xf>
    <xf numFmtId="3" fontId="10" fillId="0" borderId="18" xfId="51" applyNumberFormat="1" applyFont="1" applyBorder="1" applyAlignment="1">
      <alignment horizontal="right" vertical="center"/>
      <protection/>
    </xf>
    <xf numFmtId="0" fontId="10" fillId="0" borderId="16" xfId="51" applyFont="1" applyBorder="1" applyAlignment="1">
      <alignment horizontal="right" vertical="center"/>
      <protection/>
    </xf>
    <xf numFmtId="2" fontId="8" fillId="0" borderId="10" xfId="51" applyNumberFormat="1" applyFont="1" applyBorder="1" applyAlignment="1">
      <alignment horizontal="center" vertical="center"/>
      <protection/>
    </xf>
    <xf numFmtId="3" fontId="8" fillId="0" borderId="18" xfId="51" applyNumberFormat="1" applyFont="1" applyBorder="1" applyAlignment="1">
      <alignment horizontal="right" vertical="center"/>
      <protection/>
    </xf>
    <xf numFmtId="0" fontId="8" fillId="0" borderId="16" xfId="51" applyFont="1" applyBorder="1" applyAlignment="1">
      <alignment horizontal="right" vertical="center"/>
      <protection/>
    </xf>
    <xf numFmtId="0" fontId="6" fillId="33" borderId="10" xfId="51" applyFont="1" applyFill="1" applyBorder="1" applyAlignment="1">
      <alignment horizontal="center" vertical="center"/>
      <protection/>
    </xf>
    <xf numFmtId="3" fontId="3" fillId="0" borderId="18" xfId="51" applyNumberFormat="1" applyFont="1" applyFill="1" applyBorder="1" applyAlignment="1">
      <alignment horizontal="right" vertical="center" wrapText="1"/>
      <protection/>
    </xf>
    <xf numFmtId="3" fontId="3" fillId="0" borderId="16" xfId="51" applyNumberFormat="1" applyFont="1" applyFill="1" applyBorder="1" applyAlignment="1">
      <alignment horizontal="right" vertical="center" wrapText="1"/>
      <protection/>
    </xf>
    <xf numFmtId="3" fontId="3" fillId="0" borderId="10" xfId="51" applyNumberFormat="1" applyFont="1" applyBorder="1" applyAlignment="1">
      <alignment horizontal="right" vertical="center"/>
      <protection/>
    </xf>
    <xf numFmtId="3" fontId="38" fillId="0" borderId="10" xfId="51" applyNumberFormat="1" applyFont="1" applyBorder="1" applyAlignment="1">
      <alignment horizontal="right" vertical="center"/>
      <protection/>
    </xf>
    <xf numFmtId="49" fontId="10" fillId="0" borderId="10" xfId="51" applyNumberFormat="1" applyFont="1" applyBorder="1" applyAlignment="1">
      <alignment horizontal="center" vertical="top"/>
      <protection/>
    </xf>
    <xf numFmtId="0" fontId="10" fillId="0" borderId="10" xfId="51" applyFont="1" applyBorder="1" applyAlignment="1">
      <alignment horizontal="center" vertical="center" wrapText="1"/>
      <protection/>
    </xf>
    <xf numFmtId="3" fontId="3" fillId="0" borderId="10" xfId="51" applyNumberFormat="1" applyFont="1" applyBorder="1" applyAlignment="1">
      <alignment horizontal="left" vertical="center" wrapText="1"/>
      <protection/>
    </xf>
    <xf numFmtId="0" fontId="6" fillId="0" borderId="0" xfId="51" applyFont="1" applyAlignment="1">
      <alignment horizontal="center" vertical="center"/>
      <protection/>
    </xf>
    <xf numFmtId="0" fontId="25" fillId="0" borderId="0" xfId="51" applyFont="1" applyBorder="1" applyAlignment="1">
      <alignment horizontal="left" vertical="center" wrapText="1"/>
      <protection/>
    </xf>
    <xf numFmtId="0" fontId="3" fillId="0" borderId="10" xfId="51" applyFont="1" applyBorder="1" applyAlignment="1">
      <alignment horizontal="center" vertical="center" wrapText="1"/>
      <protection/>
    </xf>
    <xf numFmtId="49" fontId="9" fillId="0" borderId="0" xfId="51" applyNumberFormat="1" applyFont="1" applyBorder="1" applyAlignment="1">
      <alignment horizontal="center" vertical="center"/>
      <protection/>
    </xf>
    <xf numFmtId="0" fontId="0" fillId="0" borderId="0" xfId="0" applyAlignment="1">
      <alignment/>
    </xf>
    <xf numFmtId="49" fontId="8" fillId="0" borderId="10" xfId="51" applyNumberFormat="1" applyFont="1" applyBorder="1" applyAlignment="1">
      <alignment horizontal="center" vertical="top"/>
      <protection/>
    </xf>
    <xf numFmtId="49" fontId="8" fillId="0" borderId="10" xfId="51" applyNumberFormat="1" applyFont="1" applyBorder="1" applyAlignment="1">
      <alignment horizontal="center" vertical="center"/>
      <protection/>
    </xf>
    <xf numFmtId="0" fontId="8" fillId="0" borderId="10" xfId="51" applyFont="1" applyBorder="1" applyAlignment="1">
      <alignment horizontal="center" vertical="center"/>
      <protection/>
    </xf>
    <xf numFmtId="49" fontId="8" fillId="0" borderId="14" xfId="51" applyNumberFormat="1" applyFont="1" applyBorder="1" applyAlignment="1">
      <alignment horizontal="center" vertical="top"/>
      <protection/>
    </xf>
    <xf numFmtId="49" fontId="8" fillId="0" borderId="17" xfId="51" applyNumberFormat="1" applyFont="1" applyBorder="1" applyAlignment="1">
      <alignment horizontal="center" vertical="top"/>
      <protection/>
    </xf>
    <xf numFmtId="49" fontId="8" fillId="0" borderId="12" xfId="51" applyNumberFormat="1" applyFont="1" applyBorder="1" applyAlignment="1">
      <alignment horizontal="center" vertical="top"/>
      <protection/>
    </xf>
    <xf numFmtId="0" fontId="8" fillId="0" borderId="18" xfId="51" applyFont="1" applyBorder="1" applyAlignment="1">
      <alignment horizontal="center" vertical="center" wrapText="1"/>
      <protection/>
    </xf>
    <xf numFmtId="0" fontId="8" fillId="0" borderId="16" xfId="51" applyFont="1" applyBorder="1" applyAlignment="1">
      <alignment horizontal="center" vertical="center" wrapText="1"/>
      <protection/>
    </xf>
    <xf numFmtId="0" fontId="8" fillId="0" borderId="10" xfId="51" applyFont="1" applyFill="1" applyBorder="1" applyAlignment="1">
      <alignment horizontal="center" vertical="center"/>
      <protection/>
    </xf>
    <xf numFmtId="49" fontId="10" fillId="0" borderId="14" xfId="51" applyNumberFormat="1" applyFont="1" applyBorder="1" applyAlignment="1">
      <alignment horizontal="center" vertical="top"/>
      <protection/>
    </xf>
    <xf numFmtId="49" fontId="10" fillId="0" borderId="17" xfId="51" applyNumberFormat="1" applyFont="1" applyBorder="1" applyAlignment="1">
      <alignment horizontal="center" vertical="top"/>
      <protection/>
    </xf>
    <xf numFmtId="49" fontId="10" fillId="0" borderId="12" xfId="51" applyNumberFormat="1" applyFont="1" applyBorder="1" applyAlignment="1">
      <alignment horizontal="center" vertical="top"/>
      <protection/>
    </xf>
    <xf numFmtId="49" fontId="8" fillId="0" borderId="18" xfId="51" applyNumberFormat="1" applyFont="1" applyBorder="1" applyAlignment="1">
      <alignment horizontal="center" vertical="top"/>
      <protection/>
    </xf>
    <xf numFmtId="49" fontId="8" fillId="0" borderId="16" xfId="51" applyNumberFormat="1" applyFont="1" applyBorder="1" applyAlignment="1">
      <alignment horizontal="center" vertical="top"/>
      <protection/>
    </xf>
    <xf numFmtId="0" fontId="10" fillId="0" borderId="14" xfId="51" applyFont="1" applyBorder="1" applyAlignment="1">
      <alignment horizontal="center" vertical="center" wrapText="1"/>
      <protection/>
    </xf>
    <xf numFmtId="0" fontId="10" fillId="0" borderId="12" xfId="51" applyFont="1" applyBorder="1" applyAlignment="1">
      <alignment horizontal="center" vertical="center" wrapText="1"/>
      <protection/>
    </xf>
    <xf numFmtId="0" fontId="9" fillId="33" borderId="10" xfId="51" applyFont="1" applyFill="1" applyBorder="1" applyAlignment="1">
      <alignment horizontal="center" vertical="center"/>
      <protection/>
    </xf>
    <xf numFmtId="0" fontId="9" fillId="0" borderId="18" xfId="51" applyFont="1" applyBorder="1" applyAlignment="1">
      <alignment horizontal="center" vertical="center" wrapText="1"/>
      <protection/>
    </xf>
    <xf numFmtId="0" fontId="9" fillId="0" borderId="22" xfId="51" applyFont="1" applyBorder="1" applyAlignment="1">
      <alignment horizontal="center" vertical="center" wrapText="1"/>
      <protection/>
    </xf>
    <xf numFmtId="0" fontId="9" fillId="0" borderId="16" xfId="51" applyFont="1" applyBorder="1" applyAlignment="1">
      <alignment horizontal="center" vertical="center" wrapText="1"/>
      <protection/>
    </xf>
    <xf numFmtId="0" fontId="10" fillId="0" borderId="18" xfId="51" applyFont="1" applyBorder="1" applyAlignment="1">
      <alignment horizontal="center" vertical="center" wrapText="1"/>
      <protection/>
    </xf>
    <xf numFmtId="0" fontId="10" fillId="0" borderId="22" xfId="51" applyFont="1" applyBorder="1" applyAlignment="1">
      <alignment horizontal="center" vertical="center" wrapText="1"/>
      <protection/>
    </xf>
    <xf numFmtId="0" fontId="10" fillId="0" borderId="16" xfId="51" applyFont="1" applyBorder="1" applyAlignment="1">
      <alignment horizontal="center" vertical="center" wrapText="1"/>
      <protection/>
    </xf>
    <xf numFmtId="49" fontId="9" fillId="33" borderId="10" xfId="51" applyNumberFormat="1" applyFont="1" applyFill="1" applyBorder="1" applyAlignment="1">
      <alignment horizontal="center" vertical="center"/>
      <protection/>
    </xf>
    <xf numFmtId="3" fontId="13" fillId="0" borderId="0" xfId="51" applyNumberFormat="1" applyFont="1" applyAlignment="1">
      <alignment horizontal="center" vertical="center" wrapText="1"/>
      <protection/>
    </xf>
    <xf numFmtId="0" fontId="13" fillId="0" borderId="0" xfId="51" applyFont="1" applyAlignment="1">
      <alignment horizontal="center" vertical="center" wrapText="1"/>
      <protection/>
    </xf>
    <xf numFmtId="0" fontId="9" fillId="33" borderId="10" xfId="51" applyFont="1" applyFill="1" applyBorder="1" applyAlignment="1">
      <alignment horizontal="center" vertical="center" wrapText="1"/>
      <protection/>
    </xf>
    <xf numFmtId="0" fontId="39" fillId="0" borderId="0" xfId="51" applyFont="1" applyBorder="1" applyAlignment="1">
      <alignment horizontal="center" vertical="center" wrapText="1"/>
      <protection/>
    </xf>
    <xf numFmtId="0" fontId="17" fillId="0" borderId="0" xfId="51" applyFont="1" applyAlignment="1">
      <alignment horizontal="center" vertical="center" wrapText="1"/>
      <protection/>
    </xf>
    <xf numFmtId="49" fontId="9" fillId="0" borderId="14" xfId="51" applyNumberFormat="1" applyFont="1" applyBorder="1" applyAlignment="1">
      <alignment horizontal="center" vertical="justify" wrapText="1"/>
      <protection/>
    </xf>
    <xf numFmtId="49" fontId="9" fillId="0" borderId="17" xfId="51" applyNumberFormat="1" applyFont="1" applyBorder="1" applyAlignment="1">
      <alignment horizontal="center" vertical="justify" wrapText="1"/>
      <protection/>
    </xf>
    <xf numFmtId="0" fontId="8" fillId="36" borderId="10" xfId="51" applyFont="1" applyFill="1" applyBorder="1" applyAlignment="1">
      <alignment horizontal="center" vertical="center"/>
      <protection/>
    </xf>
    <xf numFmtId="49" fontId="9" fillId="0" borderId="10" xfId="51" applyNumberFormat="1" applyFont="1" applyBorder="1" applyAlignment="1">
      <alignment horizontal="center" vertical="justify" wrapText="1"/>
      <protection/>
    </xf>
    <xf numFmtId="49" fontId="8" fillId="0" borderId="10" xfId="51" applyNumberFormat="1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/>
      <protection/>
    </xf>
    <xf numFmtId="0" fontId="38" fillId="0" borderId="18" xfId="55" applyFont="1" applyBorder="1" applyAlignment="1">
      <alignment horizontal="center" vertical="center"/>
      <protection/>
    </xf>
    <xf numFmtId="0" fontId="38" fillId="0" borderId="22" xfId="55" applyFont="1" applyBorder="1" applyAlignment="1">
      <alignment horizontal="center" vertical="center"/>
      <protection/>
    </xf>
    <xf numFmtId="0" fontId="38" fillId="0" borderId="16" xfId="55" applyFont="1" applyBorder="1" applyAlignment="1">
      <alignment horizontal="center" vertical="center"/>
      <protection/>
    </xf>
    <xf numFmtId="0" fontId="18" fillId="0" borderId="0" xfId="55" applyFont="1" applyAlignment="1">
      <alignment horizontal="center" vertical="center" wrapText="1"/>
      <protection/>
    </xf>
    <xf numFmtId="0" fontId="5" fillId="0" borderId="0" xfId="55" applyFont="1" applyAlignment="1">
      <alignment horizontal="center" vertic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0" fontId="3" fillId="34" borderId="10" xfId="57" applyFont="1" applyFill="1" applyBorder="1" applyAlignment="1">
      <alignment horizontal="left" vertical="center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3 2" xfId="54"/>
    <cellStyle name="Normalny 3 2 2" xfId="55"/>
    <cellStyle name="Normalny 4" xfId="56"/>
    <cellStyle name="Normalny_Arkusz1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276"/>
  <sheetViews>
    <sheetView view="pageBreakPreview" zoomScale="80" zoomScaleSheetLayoutView="80" zoomScalePageLayoutView="0" workbookViewId="0" topLeftCell="A1">
      <pane ySplit="8" topLeftCell="A224" activePane="bottomLeft" state="frozen"/>
      <selection pane="topLeft" activeCell="A1" sqref="A1"/>
      <selection pane="bottomLeft" activeCell="C24" sqref="C24"/>
    </sheetView>
  </sheetViews>
  <sheetFormatPr defaultColWidth="8.796875" defaultRowHeight="14.25"/>
  <cols>
    <col min="1" max="1" width="5.59765625" style="121" customWidth="1"/>
    <col min="2" max="2" width="7.69921875" style="121" customWidth="1"/>
    <col min="3" max="3" width="62" style="247" customWidth="1"/>
    <col min="4" max="4" width="15.5" style="247" customWidth="1"/>
    <col min="5" max="5" width="18.19921875" style="60" customWidth="1"/>
    <col min="6" max="6" width="12.5" style="60" customWidth="1"/>
    <col min="7" max="7" width="9.3984375" style="60" bestFit="1" customWidth="1"/>
    <col min="8" max="16384" width="9" style="60" customWidth="1"/>
  </cols>
  <sheetData>
    <row r="1" spans="3:4" ht="55.5" customHeight="1">
      <c r="C1" s="424" t="s">
        <v>504</v>
      </c>
      <c r="D1" s="424"/>
    </row>
    <row r="3" spans="1:4" ht="13.5" customHeight="1">
      <c r="A3" s="425" t="s">
        <v>201</v>
      </c>
      <c r="B3" s="425"/>
      <c r="C3" s="425"/>
      <c r="D3" s="425"/>
    </row>
    <row r="4" spans="1:4" ht="20.25" customHeight="1">
      <c r="A4" s="425"/>
      <c r="B4" s="425"/>
      <c r="C4" s="425"/>
      <c r="D4" s="425"/>
    </row>
    <row r="5" spans="1:4" ht="21.75" customHeight="1">
      <c r="A5" s="122"/>
      <c r="B5" s="123"/>
      <c r="C5" s="124"/>
      <c r="D5" s="113" t="s">
        <v>202</v>
      </c>
    </row>
    <row r="6" spans="1:4" ht="12.75">
      <c r="A6" s="426" t="s">
        <v>3</v>
      </c>
      <c r="B6" s="426" t="s">
        <v>203</v>
      </c>
      <c r="C6" s="426" t="s">
        <v>204</v>
      </c>
      <c r="D6" s="426" t="s">
        <v>205</v>
      </c>
    </row>
    <row r="7" spans="1:4" ht="12.75">
      <c r="A7" s="427"/>
      <c r="B7" s="427"/>
      <c r="C7" s="427"/>
      <c r="D7" s="427"/>
    </row>
    <row r="8" spans="1:4" ht="12.75">
      <c r="A8" s="125" t="s">
        <v>206</v>
      </c>
      <c r="B8" s="126" t="s">
        <v>207</v>
      </c>
      <c r="C8" s="126" t="s">
        <v>208</v>
      </c>
      <c r="D8" s="126" t="s">
        <v>209</v>
      </c>
    </row>
    <row r="9" spans="1:4" ht="12.75">
      <c r="A9" s="127" t="s">
        <v>8</v>
      </c>
      <c r="B9" s="128"/>
      <c r="C9" s="129" t="s">
        <v>9</v>
      </c>
      <c r="D9" s="130">
        <f>SUM(D10,D14,D18,D22,D33,D42,D46,D38)</f>
        <v>55371379</v>
      </c>
    </row>
    <row r="10" spans="1:4" ht="12.75">
      <c r="A10" s="432"/>
      <c r="B10" s="131" t="s">
        <v>97</v>
      </c>
      <c r="C10" s="132" t="s">
        <v>210</v>
      </c>
      <c r="D10" s="133">
        <f>SUM(D13,D11)</f>
        <v>13447000</v>
      </c>
    </row>
    <row r="11" spans="1:4" ht="12.75">
      <c r="A11" s="433"/>
      <c r="B11" s="430" t="s">
        <v>211</v>
      </c>
      <c r="C11" s="431"/>
      <c r="D11" s="134">
        <f>SUM(D12)</f>
        <v>13447000</v>
      </c>
    </row>
    <row r="12" spans="1:4" ht="63.75">
      <c r="A12" s="433"/>
      <c r="B12" s="135"/>
      <c r="C12" s="136" t="s">
        <v>503</v>
      </c>
      <c r="D12" s="137">
        <v>13447000</v>
      </c>
    </row>
    <row r="13" spans="1:4" ht="12.75">
      <c r="A13" s="433"/>
      <c r="B13" s="428" t="s">
        <v>212</v>
      </c>
      <c r="C13" s="429"/>
      <c r="D13" s="134">
        <v>0</v>
      </c>
    </row>
    <row r="14" spans="1:4" ht="12.75">
      <c r="A14" s="433"/>
      <c r="B14" s="138" t="s">
        <v>10</v>
      </c>
      <c r="C14" s="139" t="s">
        <v>213</v>
      </c>
      <c r="D14" s="140">
        <f>SUM(D17,D15)</f>
        <v>20000</v>
      </c>
    </row>
    <row r="15" spans="1:4" ht="12.75">
      <c r="A15" s="433"/>
      <c r="B15" s="430" t="s">
        <v>211</v>
      </c>
      <c r="C15" s="431"/>
      <c r="D15" s="134">
        <f>SUM(D16:D16)</f>
        <v>20000</v>
      </c>
    </row>
    <row r="16" spans="1:4" ht="38.25">
      <c r="A16" s="433"/>
      <c r="B16" s="141"/>
      <c r="C16" s="142" t="s">
        <v>214</v>
      </c>
      <c r="D16" s="143">
        <v>20000</v>
      </c>
    </row>
    <row r="17" spans="1:4" ht="12.75">
      <c r="A17" s="433"/>
      <c r="B17" s="428" t="s">
        <v>212</v>
      </c>
      <c r="C17" s="429"/>
      <c r="D17" s="144">
        <v>0</v>
      </c>
    </row>
    <row r="18" spans="1:4" ht="12.75">
      <c r="A18" s="433"/>
      <c r="B18" s="138" t="s">
        <v>98</v>
      </c>
      <c r="C18" s="139" t="s">
        <v>215</v>
      </c>
      <c r="D18" s="140">
        <f>SUM(D20:D21)</f>
        <v>81800</v>
      </c>
    </row>
    <row r="19" spans="1:4" ht="12.75">
      <c r="A19" s="433"/>
      <c r="B19" s="430" t="s">
        <v>211</v>
      </c>
      <c r="C19" s="431"/>
      <c r="D19" s="134">
        <f>SUM(D20:D20)</f>
        <v>81800</v>
      </c>
    </row>
    <row r="20" spans="1:4" ht="51">
      <c r="A20" s="433"/>
      <c r="B20" s="145"/>
      <c r="C20" s="142" t="s">
        <v>216</v>
      </c>
      <c r="D20" s="143">
        <v>81800</v>
      </c>
    </row>
    <row r="21" spans="1:4" ht="12.75">
      <c r="A21" s="433"/>
      <c r="B21" s="428" t="s">
        <v>212</v>
      </c>
      <c r="C21" s="429"/>
      <c r="D21" s="144">
        <v>0</v>
      </c>
    </row>
    <row r="22" spans="1:4" ht="12.75">
      <c r="A22" s="433"/>
      <c r="B22" s="138" t="s">
        <v>13</v>
      </c>
      <c r="C22" s="139" t="s">
        <v>14</v>
      </c>
      <c r="D22" s="140">
        <f>SUM(D26,D23)</f>
        <v>29111579</v>
      </c>
    </row>
    <row r="23" spans="1:4" ht="12.75">
      <c r="A23" s="433"/>
      <c r="B23" s="430" t="s">
        <v>211</v>
      </c>
      <c r="C23" s="431"/>
      <c r="D23" s="134">
        <f>SUM(D24:D25)</f>
        <v>5401579</v>
      </c>
    </row>
    <row r="24" spans="1:4" ht="25.5">
      <c r="A24" s="433"/>
      <c r="B24" s="439"/>
      <c r="C24" s="146" t="s">
        <v>217</v>
      </c>
      <c r="D24" s="143">
        <v>1579</v>
      </c>
    </row>
    <row r="25" spans="1:4" ht="38.25">
      <c r="A25" s="433"/>
      <c r="B25" s="440"/>
      <c r="C25" s="146" t="s">
        <v>214</v>
      </c>
      <c r="D25" s="143">
        <v>5400000</v>
      </c>
    </row>
    <row r="26" spans="1:4" ht="12.75">
      <c r="A26" s="433"/>
      <c r="B26" s="428" t="s">
        <v>218</v>
      </c>
      <c r="C26" s="429"/>
      <c r="D26" s="144">
        <f>SUM(D27:D32)</f>
        <v>23710000</v>
      </c>
    </row>
    <row r="27" spans="1:4" ht="38.25">
      <c r="A27" s="433"/>
      <c r="B27" s="439"/>
      <c r="C27" s="146" t="s">
        <v>219</v>
      </c>
      <c r="D27" s="147">
        <f>2170000+825000</f>
        <v>2995000</v>
      </c>
    </row>
    <row r="28" spans="1:4" ht="25.5">
      <c r="A28" s="433"/>
      <c r="B28" s="440"/>
      <c r="C28" s="146" t="s">
        <v>220</v>
      </c>
      <c r="D28" s="143">
        <v>10046000</v>
      </c>
    </row>
    <row r="29" spans="1:4" ht="25.5">
      <c r="A29" s="433"/>
      <c r="B29" s="440"/>
      <c r="C29" s="148" t="s">
        <v>221</v>
      </c>
      <c r="D29" s="143">
        <v>5391000</v>
      </c>
    </row>
    <row r="30" spans="1:4" ht="38.25">
      <c r="A30" s="433"/>
      <c r="B30" s="440"/>
      <c r="C30" s="146" t="s">
        <v>222</v>
      </c>
      <c r="D30" s="143">
        <v>3215000</v>
      </c>
    </row>
    <row r="31" spans="1:4" ht="25.5">
      <c r="A31" s="433"/>
      <c r="B31" s="440"/>
      <c r="C31" s="148" t="s">
        <v>223</v>
      </c>
      <c r="D31" s="143">
        <v>1072000</v>
      </c>
    </row>
    <row r="32" spans="1:4" ht="56.25" customHeight="1">
      <c r="A32" s="433"/>
      <c r="B32" s="441"/>
      <c r="C32" s="146" t="s">
        <v>224</v>
      </c>
      <c r="D32" s="143">
        <v>991000</v>
      </c>
    </row>
    <row r="33" spans="1:4" ht="12.75">
      <c r="A33" s="433"/>
      <c r="B33" s="131" t="s">
        <v>15</v>
      </c>
      <c r="C33" s="139" t="s">
        <v>225</v>
      </c>
      <c r="D33" s="133">
        <f>SUM(D36,D34)</f>
        <v>5203000</v>
      </c>
    </row>
    <row r="34" spans="1:4" ht="12.75">
      <c r="A34" s="433"/>
      <c r="B34" s="430" t="s">
        <v>211</v>
      </c>
      <c r="C34" s="431"/>
      <c r="D34" s="134">
        <f>SUM(D35:D35)</f>
        <v>5143000</v>
      </c>
    </row>
    <row r="35" spans="1:4" ht="38.25">
      <c r="A35" s="433"/>
      <c r="B35" s="149"/>
      <c r="C35" s="146" t="s">
        <v>214</v>
      </c>
      <c r="D35" s="150">
        <v>5143000</v>
      </c>
    </row>
    <row r="36" spans="1:4" ht="12.75">
      <c r="A36" s="433"/>
      <c r="B36" s="428" t="s">
        <v>218</v>
      </c>
      <c r="C36" s="429"/>
      <c r="D36" s="144">
        <f>SUM(D37:D37)</f>
        <v>60000</v>
      </c>
    </row>
    <row r="37" spans="1:4" ht="38.25">
      <c r="A37" s="433"/>
      <c r="B37" s="149"/>
      <c r="C37" s="146" t="s">
        <v>219</v>
      </c>
      <c r="D37" s="150">
        <v>60000</v>
      </c>
    </row>
    <row r="38" spans="1:4" ht="12.75">
      <c r="A38" s="433"/>
      <c r="B38" s="151" t="s">
        <v>100</v>
      </c>
      <c r="C38" s="139" t="s">
        <v>226</v>
      </c>
      <c r="D38" s="133">
        <f>SUM(D39)</f>
        <v>5000000</v>
      </c>
    </row>
    <row r="39" spans="1:4" ht="12.75">
      <c r="A39" s="433"/>
      <c r="B39" s="442" t="s">
        <v>211</v>
      </c>
      <c r="C39" s="443"/>
      <c r="D39" s="144">
        <f>SUM(D40)</f>
        <v>5000000</v>
      </c>
    </row>
    <row r="40" spans="1:4" ht="12.75">
      <c r="A40" s="433"/>
      <c r="B40" s="149"/>
      <c r="C40" s="146" t="s">
        <v>227</v>
      </c>
      <c r="D40" s="150">
        <v>5000000</v>
      </c>
    </row>
    <row r="41" spans="1:4" ht="12.75">
      <c r="A41" s="433"/>
      <c r="B41" s="442" t="s">
        <v>212</v>
      </c>
      <c r="C41" s="443"/>
      <c r="D41" s="144">
        <v>0</v>
      </c>
    </row>
    <row r="42" spans="1:4" ht="12.75">
      <c r="A42" s="433"/>
      <c r="B42" s="131" t="s">
        <v>101</v>
      </c>
      <c r="C42" s="139" t="s">
        <v>228</v>
      </c>
      <c r="D42" s="133">
        <f>SUM(D44,D43)</f>
        <v>2498000</v>
      </c>
    </row>
    <row r="43" spans="1:4" ht="12.75">
      <c r="A43" s="433"/>
      <c r="B43" s="430" t="s">
        <v>229</v>
      </c>
      <c r="C43" s="431"/>
      <c r="D43" s="144">
        <v>0</v>
      </c>
    </row>
    <row r="44" spans="1:4" ht="12.75">
      <c r="A44" s="433"/>
      <c r="B44" s="428" t="s">
        <v>218</v>
      </c>
      <c r="C44" s="429"/>
      <c r="D44" s="144">
        <f>SUM(D45)</f>
        <v>2498000</v>
      </c>
    </row>
    <row r="45" spans="1:4" ht="30.75" customHeight="1">
      <c r="A45" s="433"/>
      <c r="B45" s="149"/>
      <c r="C45" s="146" t="s">
        <v>230</v>
      </c>
      <c r="D45" s="150">
        <v>2498000</v>
      </c>
    </row>
    <row r="46" spans="1:4" ht="12.75">
      <c r="A46" s="433"/>
      <c r="B46" s="151" t="s">
        <v>17</v>
      </c>
      <c r="C46" s="139" t="s">
        <v>18</v>
      </c>
      <c r="D46" s="133">
        <f>SUM(D49,D47)</f>
        <v>10000</v>
      </c>
    </row>
    <row r="47" spans="1:4" ht="12.75">
      <c r="A47" s="433"/>
      <c r="B47" s="430" t="s">
        <v>211</v>
      </c>
      <c r="C47" s="431"/>
      <c r="D47" s="144">
        <f>SUM(D48:D48)</f>
        <v>10000</v>
      </c>
    </row>
    <row r="48" spans="1:4" ht="38.25">
      <c r="A48" s="433"/>
      <c r="B48" s="152"/>
      <c r="C48" s="148" t="s">
        <v>214</v>
      </c>
      <c r="D48" s="150">
        <v>10000</v>
      </c>
    </row>
    <row r="49" spans="1:4" ht="12.75">
      <c r="A49" s="433"/>
      <c r="B49" s="428" t="s">
        <v>212</v>
      </c>
      <c r="C49" s="429"/>
      <c r="D49" s="144">
        <v>0</v>
      </c>
    </row>
    <row r="50" spans="1:4" s="156" customFormat="1" ht="12.75">
      <c r="A50" s="153" t="s">
        <v>104</v>
      </c>
      <c r="B50" s="154"/>
      <c r="C50" s="155" t="s">
        <v>231</v>
      </c>
      <c r="D50" s="130">
        <f>SUM(D51)</f>
        <v>496000</v>
      </c>
    </row>
    <row r="51" spans="1:4" ht="25.5">
      <c r="A51" s="432"/>
      <c r="B51" s="131" t="s">
        <v>105</v>
      </c>
      <c r="C51" s="132" t="s">
        <v>232</v>
      </c>
      <c r="D51" s="133">
        <f>SUM(D52,D55)</f>
        <v>496000</v>
      </c>
    </row>
    <row r="52" spans="1:4" ht="12.75">
      <c r="A52" s="433"/>
      <c r="B52" s="430" t="s">
        <v>211</v>
      </c>
      <c r="C52" s="431"/>
      <c r="D52" s="144">
        <f>SUM(D53:D54)</f>
        <v>486000</v>
      </c>
    </row>
    <row r="53" spans="1:4" ht="38.25">
      <c r="A53" s="433"/>
      <c r="B53" s="435"/>
      <c r="C53" s="146" t="s">
        <v>233</v>
      </c>
      <c r="D53" s="150">
        <v>365000</v>
      </c>
    </row>
    <row r="54" spans="1:4" ht="38.25">
      <c r="A54" s="433"/>
      <c r="B54" s="436"/>
      <c r="C54" s="146" t="s">
        <v>234</v>
      </c>
      <c r="D54" s="150">
        <v>121000</v>
      </c>
    </row>
    <row r="55" spans="1:4" ht="12.75">
      <c r="A55" s="433"/>
      <c r="B55" s="428" t="s">
        <v>218</v>
      </c>
      <c r="C55" s="429"/>
      <c r="D55" s="144">
        <f>SUM(D56:D57)</f>
        <v>10000</v>
      </c>
    </row>
    <row r="56" spans="1:4" ht="38.25">
      <c r="A56" s="433"/>
      <c r="B56" s="437"/>
      <c r="C56" s="146" t="s">
        <v>235</v>
      </c>
      <c r="D56" s="150">
        <v>7000</v>
      </c>
    </row>
    <row r="57" spans="1:4" ht="38.25">
      <c r="A57" s="434"/>
      <c r="B57" s="438"/>
      <c r="C57" s="146" t="s">
        <v>234</v>
      </c>
      <c r="D57" s="150">
        <v>3000</v>
      </c>
    </row>
    <row r="58" spans="1:4" ht="12.75">
      <c r="A58" s="157">
        <v>500</v>
      </c>
      <c r="B58" s="444" t="s">
        <v>236</v>
      </c>
      <c r="C58" s="445"/>
      <c r="D58" s="130">
        <f>SUM(D59:D59)</f>
        <v>284732</v>
      </c>
    </row>
    <row r="59" spans="1:4" ht="12.75">
      <c r="A59" s="446"/>
      <c r="B59" s="158">
        <v>50005</v>
      </c>
      <c r="C59" s="159" t="s">
        <v>237</v>
      </c>
      <c r="D59" s="160">
        <f>SUM(D63,D60)</f>
        <v>284732</v>
      </c>
    </row>
    <row r="60" spans="1:4" ht="12.75">
      <c r="A60" s="447"/>
      <c r="B60" s="430" t="s">
        <v>211</v>
      </c>
      <c r="C60" s="431"/>
      <c r="D60" s="161">
        <f>SUM(D61:D62)</f>
        <v>284732</v>
      </c>
    </row>
    <row r="61" spans="1:4" ht="38.25">
      <c r="A61" s="447"/>
      <c r="B61" s="449"/>
      <c r="C61" s="148" t="s">
        <v>238</v>
      </c>
      <c r="D61" s="162">
        <v>242022</v>
      </c>
    </row>
    <row r="62" spans="1:4" ht="38.25">
      <c r="A62" s="447"/>
      <c r="B62" s="449"/>
      <c r="C62" s="148" t="s">
        <v>239</v>
      </c>
      <c r="D62" s="162">
        <v>42710</v>
      </c>
    </row>
    <row r="63" spans="1:4" ht="12.75">
      <c r="A63" s="448"/>
      <c r="B63" s="428" t="s">
        <v>212</v>
      </c>
      <c r="C63" s="429"/>
      <c r="D63" s="161">
        <v>0</v>
      </c>
    </row>
    <row r="64" spans="1:4" ht="12.75">
      <c r="A64" s="157">
        <v>600</v>
      </c>
      <c r="B64" s="163"/>
      <c r="C64" s="129" t="s">
        <v>20</v>
      </c>
      <c r="D64" s="130">
        <f>SUM(D80,D76,D72,D65)</f>
        <v>164875934</v>
      </c>
    </row>
    <row r="65" spans="1:4" ht="12.75">
      <c r="A65" s="439"/>
      <c r="B65" s="164">
        <v>60001</v>
      </c>
      <c r="C65" s="139" t="s">
        <v>240</v>
      </c>
      <c r="D65" s="140">
        <f>SUM(D66,D69)</f>
        <v>17058286</v>
      </c>
    </row>
    <row r="66" spans="1:4" ht="12.75">
      <c r="A66" s="440"/>
      <c r="B66" s="430" t="s">
        <v>211</v>
      </c>
      <c r="C66" s="431"/>
      <c r="D66" s="144">
        <f>SUM(D67:D68)</f>
        <v>887712</v>
      </c>
    </row>
    <row r="67" spans="1:4" ht="12.75">
      <c r="A67" s="440"/>
      <c r="B67" s="450"/>
      <c r="C67" s="165" t="s">
        <v>241</v>
      </c>
      <c r="D67" s="150">
        <v>800000</v>
      </c>
    </row>
    <row r="68" spans="1:4" ht="25.5">
      <c r="A68" s="440"/>
      <c r="B68" s="451"/>
      <c r="C68" s="166" t="s">
        <v>242</v>
      </c>
      <c r="D68" s="150">
        <v>87712</v>
      </c>
    </row>
    <row r="69" spans="1:4" ht="12.75">
      <c r="A69" s="440"/>
      <c r="B69" s="428" t="s">
        <v>218</v>
      </c>
      <c r="C69" s="452"/>
      <c r="D69" s="144">
        <f>SUM(D70:D71)</f>
        <v>16170574</v>
      </c>
    </row>
    <row r="70" spans="1:4" ht="25.5">
      <c r="A70" s="440"/>
      <c r="B70" s="453"/>
      <c r="C70" s="167" t="s">
        <v>243</v>
      </c>
      <c r="D70" s="150">
        <v>7293750</v>
      </c>
    </row>
    <row r="71" spans="1:4" ht="38.25">
      <c r="A71" s="440"/>
      <c r="B71" s="453"/>
      <c r="C71" s="142" t="s">
        <v>244</v>
      </c>
      <c r="D71" s="150">
        <v>8876824</v>
      </c>
    </row>
    <row r="72" spans="1:4" ht="12.75">
      <c r="A72" s="440"/>
      <c r="B72" s="168">
        <v>60003</v>
      </c>
      <c r="C72" s="132" t="s">
        <v>22</v>
      </c>
      <c r="D72" s="133">
        <f>SUM(D75,D73)</f>
        <v>53861000</v>
      </c>
    </row>
    <row r="73" spans="1:4" ht="12.75">
      <c r="A73" s="440"/>
      <c r="B73" s="430" t="s">
        <v>211</v>
      </c>
      <c r="C73" s="431"/>
      <c r="D73" s="144">
        <f>SUM(D74:D74)</f>
        <v>53861000</v>
      </c>
    </row>
    <row r="74" spans="1:4" ht="38.25">
      <c r="A74" s="440"/>
      <c r="B74" s="169"/>
      <c r="C74" s="146" t="s">
        <v>214</v>
      </c>
      <c r="D74" s="150">
        <v>53861000</v>
      </c>
    </row>
    <row r="75" spans="1:4" ht="12.75">
      <c r="A75" s="440"/>
      <c r="B75" s="428" t="s">
        <v>212</v>
      </c>
      <c r="C75" s="429"/>
      <c r="D75" s="144">
        <v>0</v>
      </c>
    </row>
    <row r="76" spans="1:4" ht="12.75">
      <c r="A76" s="440"/>
      <c r="B76" s="164">
        <v>60004</v>
      </c>
      <c r="C76" s="139" t="s">
        <v>245</v>
      </c>
      <c r="D76" s="140">
        <f>SUM(D79,D77)</f>
        <v>100000</v>
      </c>
    </row>
    <row r="77" spans="1:4" ht="12.75">
      <c r="A77" s="440"/>
      <c r="B77" s="430" t="s">
        <v>211</v>
      </c>
      <c r="C77" s="431"/>
      <c r="D77" s="144">
        <f>SUM(D78)</f>
        <v>100000</v>
      </c>
    </row>
    <row r="78" spans="1:4" ht="12.75">
      <c r="A78" s="440"/>
      <c r="B78" s="170"/>
      <c r="C78" s="146" t="s">
        <v>480</v>
      </c>
      <c r="D78" s="143">
        <v>100000</v>
      </c>
    </row>
    <row r="79" spans="1:4" ht="12.75">
      <c r="A79" s="440"/>
      <c r="B79" s="428" t="s">
        <v>212</v>
      </c>
      <c r="C79" s="429"/>
      <c r="D79" s="144">
        <v>0</v>
      </c>
    </row>
    <row r="80" spans="1:4" ht="12.75">
      <c r="A80" s="440"/>
      <c r="B80" s="171">
        <v>60013</v>
      </c>
      <c r="C80" s="139" t="s">
        <v>246</v>
      </c>
      <c r="D80" s="172">
        <f>SUM(D83,D81)</f>
        <v>93856648</v>
      </c>
    </row>
    <row r="81" spans="1:4" ht="12.75">
      <c r="A81" s="440"/>
      <c r="B81" s="430" t="s">
        <v>211</v>
      </c>
      <c r="C81" s="431"/>
      <c r="D81" s="173">
        <f>SUM(D82)</f>
        <v>559000</v>
      </c>
    </row>
    <row r="82" spans="1:4" ht="51">
      <c r="A82" s="440"/>
      <c r="B82" s="174"/>
      <c r="C82" s="146" t="s">
        <v>247</v>
      </c>
      <c r="D82" s="175">
        <v>559000</v>
      </c>
    </row>
    <row r="83" spans="1:4" ht="12.75">
      <c r="A83" s="440"/>
      <c r="B83" s="428" t="s">
        <v>218</v>
      </c>
      <c r="C83" s="429"/>
      <c r="D83" s="176">
        <f>SUM(D84:D85)</f>
        <v>93297648</v>
      </c>
    </row>
    <row r="84" spans="1:4" ht="25.5">
      <c r="A84" s="440"/>
      <c r="B84" s="454"/>
      <c r="C84" s="146" t="s">
        <v>248</v>
      </c>
      <c r="D84" s="175">
        <v>85297648</v>
      </c>
    </row>
    <row r="85" spans="1:4" ht="38.25">
      <c r="A85" s="440"/>
      <c r="B85" s="455"/>
      <c r="C85" s="146" t="s">
        <v>249</v>
      </c>
      <c r="D85" s="175">
        <v>8000000</v>
      </c>
    </row>
    <row r="86" spans="1:4" ht="12.75">
      <c r="A86" s="177">
        <v>700</v>
      </c>
      <c r="B86" s="178"/>
      <c r="C86" s="179" t="s">
        <v>250</v>
      </c>
      <c r="D86" s="180">
        <f>D87</f>
        <v>19952162</v>
      </c>
    </row>
    <row r="87" spans="1:4" ht="12.75">
      <c r="A87" s="426"/>
      <c r="B87" s="171">
        <v>70005</v>
      </c>
      <c r="C87" s="139" t="s">
        <v>251</v>
      </c>
      <c r="D87" s="140">
        <f>SUM(D91,D88)</f>
        <v>19952162</v>
      </c>
    </row>
    <row r="88" spans="1:4" ht="12.75">
      <c r="A88" s="456"/>
      <c r="B88" s="430" t="s">
        <v>211</v>
      </c>
      <c r="C88" s="431"/>
      <c r="D88" s="144">
        <f>SUM(D89:D90)</f>
        <v>263200</v>
      </c>
    </row>
    <row r="89" spans="1:4" ht="12.75">
      <c r="A89" s="456"/>
      <c r="B89" s="457"/>
      <c r="C89" s="146" t="s">
        <v>252</v>
      </c>
      <c r="D89" s="143">
        <v>250000</v>
      </c>
    </row>
    <row r="90" spans="1:4" ht="12.75">
      <c r="A90" s="456"/>
      <c r="B90" s="457"/>
      <c r="C90" s="146" t="s">
        <v>469</v>
      </c>
      <c r="D90" s="143">
        <v>13200</v>
      </c>
    </row>
    <row r="91" spans="1:4" ht="12.75">
      <c r="A91" s="456"/>
      <c r="B91" s="428" t="s">
        <v>218</v>
      </c>
      <c r="C91" s="429"/>
      <c r="D91" s="144">
        <f>SUM(D92:D92)</f>
        <v>19688962</v>
      </c>
    </row>
    <row r="92" spans="1:4" ht="12.75">
      <c r="A92" s="456"/>
      <c r="B92" s="181"/>
      <c r="C92" s="146" t="s">
        <v>253</v>
      </c>
      <c r="D92" s="143">
        <v>19688962</v>
      </c>
    </row>
    <row r="93" spans="1:4" ht="12.75">
      <c r="A93" s="177">
        <v>710</v>
      </c>
      <c r="B93" s="182"/>
      <c r="C93" s="179" t="s">
        <v>24</v>
      </c>
      <c r="D93" s="180">
        <f>SUM(D111,D107,D102,D94,D98)</f>
        <v>885000</v>
      </c>
    </row>
    <row r="94" spans="1:4" ht="12.75">
      <c r="A94" s="439"/>
      <c r="B94" s="171">
        <v>71003</v>
      </c>
      <c r="C94" s="139" t="s">
        <v>254</v>
      </c>
      <c r="D94" s="140">
        <f>SUM(D97,D95)</f>
        <v>30000</v>
      </c>
    </row>
    <row r="95" spans="1:4" ht="12.75">
      <c r="A95" s="440"/>
      <c r="B95" s="430" t="s">
        <v>211</v>
      </c>
      <c r="C95" s="431"/>
      <c r="D95" s="144">
        <f>SUM(D96)</f>
        <v>30000</v>
      </c>
    </row>
    <row r="96" spans="1:4" ht="38.25">
      <c r="A96" s="440"/>
      <c r="B96" s="183"/>
      <c r="C96" s="146" t="s">
        <v>482</v>
      </c>
      <c r="D96" s="143">
        <v>30000</v>
      </c>
    </row>
    <row r="97" spans="1:4" ht="12.75">
      <c r="A97" s="440"/>
      <c r="B97" s="428" t="s">
        <v>212</v>
      </c>
      <c r="C97" s="429"/>
      <c r="D97" s="161">
        <v>0</v>
      </c>
    </row>
    <row r="98" spans="1:4" ht="12.75">
      <c r="A98" s="440"/>
      <c r="B98" s="171">
        <v>71005</v>
      </c>
      <c r="C98" s="139" t="s">
        <v>255</v>
      </c>
      <c r="D98" s="140">
        <f>SUM(D101,D99)</f>
        <v>7000</v>
      </c>
    </row>
    <row r="99" spans="1:4" ht="12.75">
      <c r="A99" s="440"/>
      <c r="B99" s="430" t="s">
        <v>211</v>
      </c>
      <c r="C99" s="431"/>
      <c r="D99" s="134">
        <f>SUM(D100:D100)</f>
        <v>7000</v>
      </c>
    </row>
    <row r="100" spans="1:4" ht="38.25">
      <c r="A100" s="440"/>
      <c r="B100" s="184"/>
      <c r="C100" s="185" t="s">
        <v>214</v>
      </c>
      <c r="D100" s="143">
        <v>7000</v>
      </c>
    </row>
    <row r="101" spans="1:4" ht="12.75">
      <c r="A101" s="440"/>
      <c r="B101" s="428" t="s">
        <v>212</v>
      </c>
      <c r="C101" s="429"/>
      <c r="D101" s="144">
        <v>0</v>
      </c>
    </row>
    <row r="102" spans="1:4" ht="12.75">
      <c r="A102" s="440"/>
      <c r="B102" s="171">
        <v>71012</v>
      </c>
      <c r="C102" s="139" t="s">
        <v>26</v>
      </c>
      <c r="D102" s="140">
        <f>SUM(D106,D103)</f>
        <v>321000</v>
      </c>
    </row>
    <row r="103" spans="1:4" ht="12.75">
      <c r="A103" s="440"/>
      <c r="B103" s="430" t="s">
        <v>211</v>
      </c>
      <c r="C103" s="431"/>
      <c r="D103" s="134">
        <f>SUM(D104:D105)</f>
        <v>321000</v>
      </c>
    </row>
    <row r="104" spans="1:4" ht="38.25">
      <c r="A104" s="440"/>
      <c r="B104" s="462"/>
      <c r="C104" s="185" t="s">
        <v>214</v>
      </c>
      <c r="D104" s="143">
        <v>251000</v>
      </c>
    </row>
    <row r="105" spans="1:4" ht="25.5">
      <c r="A105" s="440"/>
      <c r="B105" s="462"/>
      <c r="C105" s="186" t="s">
        <v>256</v>
      </c>
      <c r="D105" s="143">
        <v>70000</v>
      </c>
    </row>
    <row r="106" spans="1:4" ht="12.75">
      <c r="A106" s="440"/>
      <c r="B106" s="428" t="s">
        <v>212</v>
      </c>
      <c r="C106" s="429"/>
      <c r="D106" s="144">
        <v>0</v>
      </c>
    </row>
    <row r="107" spans="1:4" ht="12.75">
      <c r="A107" s="440"/>
      <c r="B107" s="171">
        <v>71013</v>
      </c>
      <c r="C107" s="139" t="s">
        <v>28</v>
      </c>
      <c r="D107" s="140">
        <f>SUM(D110,D108)</f>
        <v>27000</v>
      </c>
    </row>
    <row r="108" spans="1:4" ht="12.75">
      <c r="A108" s="440"/>
      <c r="B108" s="430" t="s">
        <v>211</v>
      </c>
      <c r="C108" s="431"/>
      <c r="D108" s="134">
        <f>SUM(D109:D109)</f>
        <v>27000</v>
      </c>
    </row>
    <row r="109" spans="1:4" ht="38.25">
      <c r="A109" s="440"/>
      <c r="B109" s="187"/>
      <c r="C109" s="146" t="s">
        <v>214</v>
      </c>
      <c r="D109" s="143">
        <v>27000</v>
      </c>
    </row>
    <row r="110" spans="1:4" ht="12.75">
      <c r="A110" s="440"/>
      <c r="B110" s="428" t="s">
        <v>212</v>
      </c>
      <c r="C110" s="429"/>
      <c r="D110" s="144">
        <v>0</v>
      </c>
    </row>
    <row r="111" spans="1:4" ht="12.75">
      <c r="A111" s="440"/>
      <c r="B111" s="171">
        <v>71095</v>
      </c>
      <c r="C111" s="132" t="s">
        <v>18</v>
      </c>
      <c r="D111" s="133">
        <f>SUM(D114,D112)</f>
        <v>500000</v>
      </c>
    </row>
    <row r="112" spans="1:4" ht="12.75">
      <c r="A112" s="440"/>
      <c r="B112" s="430" t="s">
        <v>211</v>
      </c>
      <c r="C112" s="431"/>
      <c r="D112" s="134">
        <f>SUM(D113:D113)</f>
        <v>200000</v>
      </c>
    </row>
    <row r="113" spans="1:4" ht="38.25">
      <c r="A113" s="440"/>
      <c r="B113" s="187"/>
      <c r="C113" s="146" t="s">
        <v>214</v>
      </c>
      <c r="D113" s="143">
        <v>200000</v>
      </c>
    </row>
    <row r="114" spans="1:4" ht="12.75">
      <c r="A114" s="440"/>
      <c r="B114" s="458" t="s">
        <v>218</v>
      </c>
      <c r="C114" s="459"/>
      <c r="D114" s="188">
        <f>SUM(D115)</f>
        <v>300000</v>
      </c>
    </row>
    <row r="115" spans="1:4" ht="38.25">
      <c r="A115" s="441"/>
      <c r="B115" s="189"/>
      <c r="C115" s="190" t="s">
        <v>257</v>
      </c>
      <c r="D115" s="191">
        <v>300000</v>
      </c>
    </row>
    <row r="116" spans="1:4" s="101" customFormat="1" ht="12.75">
      <c r="A116" s="192">
        <v>720</v>
      </c>
      <c r="B116" s="460" t="s">
        <v>258</v>
      </c>
      <c r="C116" s="460"/>
      <c r="D116" s="193">
        <f>SUM(D117:D117)</f>
        <v>15808337</v>
      </c>
    </row>
    <row r="117" spans="1:4" ht="12.75">
      <c r="A117" s="439"/>
      <c r="B117" s="171">
        <v>72095</v>
      </c>
      <c r="C117" s="139" t="s">
        <v>18</v>
      </c>
      <c r="D117" s="133">
        <f>SUM(D120,D118)</f>
        <v>15808337</v>
      </c>
    </row>
    <row r="118" spans="1:4" ht="12.75">
      <c r="A118" s="440"/>
      <c r="B118" s="430" t="s">
        <v>211</v>
      </c>
      <c r="C118" s="431"/>
      <c r="D118" s="144">
        <f>D119</f>
        <v>2768609</v>
      </c>
    </row>
    <row r="119" spans="1:4" ht="38.25">
      <c r="A119" s="440"/>
      <c r="B119" s="194"/>
      <c r="C119" s="190" t="s">
        <v>259</v>
      </c>
      <c r="D119" s="143">
        <v>2768609</v>
      </c>
    </row>
    <row r="120" spans="1:4" ht="12.75">
      <c r="A120" s="440"/>
      <c r="B120" s="428" t="s">
        <v>218</v>
      </c>
      <c r="C120" s="429"/>
      <c r="D120" s="144">
        <f>SUM(D121:D122)</f>
        <v>13039728</v>
      </c>
    </row>
    <row r="121" spans="1:4" ht="38.25">
      <c r="A121" s="440"/>
      <c r="B121" s="437"/>
      <c r="C121" s="190" t="s">
        <v>260</v>
      </c>
      <c r="D121" s="143">
        <v>11667125</v>
      </c>
    </row>
    <row r="122" spans="1:4" ht="38.25">
      <c r="A122" s="440"/>
      <c r="B122" s="461"/>
      <c r="C122" s="190" t="s">
        <v>261</v>
      </c>
      <c r="D122" s="143">
        <v>1372603</v>
      </c>
    </row>
    <row r="123" spans="1:4" ht="12.75">
      <c r="A123" s="177">
        <v>750</v>
      </c>
      <c r="B123" s="182"/>
      <c r="C123" s="179" t="s">
        <v>31</v>
      </c>
      <c r="D123" s="180">
        <f>SUM(D124,D129,D133,D138,D143,D148,)</f>
        <v>3754579</v>
      </c>
    </row>
    <row r="124" spans="1:4" ht="12.75">
      <c r="A124" s="446"/>
      <c r="B124" s="168">
        <v>75001</v>
      </c>
      <c r="C124" s="132" t="s">
        <v>262</v>
      </c>
      <c r="D124" s="133">
        <f>SUM(D128,D125)</f>
        <v>984714</v>
      </c>
    </row>
    <row r="125" spans="1:4" ht="12.75">
      <c r="A125" s="447"/>
      <c r="B125" s="430" t="s">
        <v>211</v>
      </c>
      <c r="C125" s="431"/>
      <c r="D125" s="134">
        <f>SUM(D126:D127)</f>
        <v>984714</v>
      </c>
    </row>
    <row r="126" spans="1:4" ht="38.25">
      <c r="A126" s="447"/>
      <c r="B126" s="463"/>
      <c r="C126" s="136" t="s">
        <v>263</v>
      </c>
      <c r="D126" s="137">
        <v>837007</v>
      </c>
    </row>
    <row r="127" spans="1:4" ht="25.5">
      <c r="A127" s="447"/>
      <c r="B127" s="464"/>
      <c r="C127" s="136" t="s">
        <v>264</v>
      </c>
      <c r="D127" s="137">
        <v>147707</v>
      </c>
    </row>
    <row r="128" spans="1:4" ht="12.75">
      <c r="A128" s="447"/>
      <c r="B128" s="428" t="s">
        <v>212</v>
      </c>
      <c r="C128" s="429"/>
      <c r="D128" s="134">
        <v>0</v>
      </c>
    </row>
    <row r="129" spans="1:4" ht="12.75">
      <c r="A129" s="439"/>
      <c r="B129" s="171">
        <v>75011</v>
      </c>
      <c r="C129" s="139" t="s">
        <v>33</v>
      </c>
      <c r="D129" s="140">
        <f>SUM(D132,D130)</f>
        <v>695000</v>
      </c>
    </row>
    <row r="130" spans="1:4" ht="12.75">
      <c r="A130" s="440"/>
      <c r="B130" s="430" t="s">
        <v>211</v>
      </c>
      <c r="C130" s="431"/>
      <c r="D130" s="144">
        <f>SUM(D131:D131)</f>
        <v>695000</v>
      </c>
    </row>
    <row r="131" spans="1:4" ht="38.25">
      <c r="A131" s="440"/>
      <c r="B131" s="174"/>
      <c r="C131" s="146" t="s">
        <v>265</v>
      </c>
      <c r="D131" s="143">
        <v>695000</v>
      </c>
    </row>
    <row r="132" spans="1:4" ht="12.75">
      <c r="A132" s="440"/>
      <c r="B132" s="428" t="s">
        <v>212</v>
      </c>
      <c r="C132" s="429"/>
      <c r="D132" s="144">
        <v>0</v>
      </c>
    </row>
    <row r="133" spans="1:4" ht="12.75">
      <c r="A133" s="440"/>
      <c r="B133" s="171">
        <v>75018</v>
      </c>
      <c r="C133" s="139" t="s">
        <v>266</v>
      </c>
      <c r="D133" s="172">
        <f>SUM(D137,D134)</f>
        <v>258000</v>
      </c>
    </row>
    <row r="134" spans="1:4" ht="12.75">
      <c r="A134" s="440"/>
      <c r="B134" s="430" t="s">
        <v>211</v>
      </c>
      <c r="C134" s="431"/>
      <c r="D134" s="173">
        <f>SUM(D135:D136)</f>
        <v>258000</v>
      </c>
    </row>
    <row r="135" spans="1:4" ht="63.75">
      <c r="A135" s="440"/>
      <c r="B135" s="465"/>
      <c r="C135" s="148" t="s">
        <v>267</v>
      </c>
      <c r="D135" s="175">
        <v>191000</v>
      </c>
    </row>
    <row r="136" spans="1:4" ht="25.5">
      <c r="A136" s="440"/>
      <c r="B136" s="466"/>
      <c r="C136" s="195" t="s">
        <v>268</v>
      </c>
      <c r="D136" s="196">
        <v>67000</v>
      </c>
    </row>
    <row r="137" spans="1:4" ht="12.75">
      <c r="A137" s="440"/>
      <c r="B137" s="428" t="s">
        <v>212</v>
      </c>
      <c r="C137" s="429"/>
      <c r="D137" s="197">
        <v>0</v>
      </c>
    </row>
    <row r="138" spans="1:4" ht="12.75">
      <c r="A138" s="440"/>
      <c r="B138" s="171">
        <v>75046</v>
      </c>
      <c r="C138" s="139" t="s">
        <v>35</v>
      </c>
      <c r="D138" s="140">
        <f>SUM(D142,D139)</f>
        <v>68474</v>
      </c>
    </row>
    <row r="139" spans="1:4" ht="12.75">
      <c r="A139" s="440"/>
      <c r="B139" s="430" t="s">
        <v>211</v>
      </c>
      <c r="C139" s="431"/>
      <c r="D139" s="144">
        <f>SUM(D140:D141)</f>
        <v>68474</v>
      </c>
    </row>
    <row r="140" spans="1:4" ht="25.5">
      <c r="A140" s="440"/>
      <c r="B140" s="454"/>
      <c r="C140" s="146" t="s">
        <v>217</v>
      </c>
      <c r="D140" s="143">
        <v>4474</v>
      </c>
    </row>
    <row r="141" spans="1:4" ht="38.25">
      <c r="A141" s="440"/>
      <c r="B141" s="455"/>
      <c r="C141" s="146" t="s">
        <v>214</v>
      </c>
      <c r="D141" s="143">
        <v>64000</v>
      </c>
    </row>
    <row r="142" spans="1:4" ht="12.75">
      <c r="A142" s="440"/>
      <c r="B142" s="428" t="s">
        <v>212</v>
      </c>
      <c r="C142" s="429"/>
      <c r="D142" s="144">
        <v>0</v>
      </c>
    </row>
    <row r="143" spans="1:4" ht="12.75">
      <c r="A143" s="440"/>
      <c r="B143" s="171">
        <v>75071</v>
      </c>
      <c r="C143" s="132" t="s">
        <v>269</v>
      </c>
      <c r="D143" s="133">
        <f>SUM(D147,D144)</f>
        <v>393111</v>
      </c>
    </row>
    <row r="144" spans="1:4" ht="12.75">
      <c r="A144" s="440"/>
      <c r="B144" s="430" t="s">
        <v>211</v>
      </c>
      <c r="C144" s="431"/>
      <c r="D144" s="144">
        <f>SUM(D145:D146)</f>
        <v>393111</v>
      </c>
    </row>
    <row r="145" spans="1:4" ht="51">
      <c r="A145" s="440"/>
      <c r="B145" s="454"/>
      <c r="C145" s="146" t="s">
        <v>270</v>
      </c>
      <c r="D145" s="143">
        <v>334144</v>
      </c>
    </row>
    <row r="146" spans="1:4" ht="51">
      <c r="A146" s="440"/>
      <c r="B146" s="455"/>
      <c r="C146" s="146" t="s">
        <v>271</v>
      </c>
      <c r="D146" s="143">
        <v>58967</v>
      </c>
    </row>
    <row r="147" spans="1:4" ht="12.75">
      <c r="A147" s="440"/>
      <c r="B147" s="428" t="s">
        <v>212</v>
      </c>
      <c r="C147" s="429"/>
      <c r="D147" s="144">
        <v>0</v>
      </c>
    </row>
    <row r="148" spans="1:4" ht="12.75">
      <c r="A148" s="440"/>
      <c r="B148" s="164">
        <v>75095</v>
      </c>
      <c r="C148" s="139" t="s">
        <v>18</v>
      </c>
      <c r="D148" s="172">
        <f>SUM(D153,D149)</f>
        <v>1355280</v>
      </c>
    </row>
    <row r="149" spans="1:4" ht="12.75">
      <c r="A149" s="440"/>
      <c r="B149" s="430" t="s">
        <v>211</v>
      </c>
      <c r="C149" s="431"/>
      <c r="D149" s="198">
        <f>SUM(D150:D152)</f>
        <v>1355280</v>
      </c>
    </row>
    <row r="150" spans="1:4" ht="25.5">
      <c r="A150" s="440"/>
      <c r="B150" s="454"/>
      <c r="C150" s="199" t="s">
        <v>268</v>
      </c>
      <c r="D150" s="200">
        <v>150000</v>
      </c>
    </row>
    <row r="151" spans="1:4" ht="38.25">
      <c r="A151" s="440"/>
      <c r="B151" s="469"/>
      <c r="C151" s="201" t="s">
        <v>272</v>
      </c>
      <c r="D151" s="200">
        <v>789480</v>
      </c>
    </row>
    <row r="152" spans="1:4" ht="51">
      <c r="A152" s="440"/>
      <c r="B152" s="469"/>
      <c r="C152" s="201" t="s">
        <v>273</v>
      </c>
      <c r="D152" s="200">
        <v>415800</v>
      </c>
    </row>
    <row r="153" spans="1:4" ht="12.75">
      <c r="A153" s="440"/>
      <c r="B153" s="458" t="s">
        <v>212</v>
      </c>
      <c r="C153" s="459"/>
      <c r="D153" s="198">
        <v>0</v>
      </c>
    </row>
    <row r="154" spans="1:4" ht="12.75">
      <c r="A154" s="177">
        <v>752</v>
      </c>
      <c r="B154" s="182"/>
      <c r="C154" s="202" t="s">
        <v>76</v>
      </c>
      <c r="D154" s="180">
        <f>D155</f>
        <v>4000</v>
      </c>
    </row>
    <row r="155" spans="1:4" ht="12.75">
      <c r="A155" s="439"/>
      <c r="B155" s="171">
        <v>75212</v>
      </c>
      <c r="C155" s="139" t="s">
        <v>78</v>
      </c>
      <c r="D155" s="140">
        <f>D156</f>
        <v>4000</v>
      </c>
    </row>
    <row r="156" spans="1:4" ht="12.75">
      <c r="A156" s="440"/>
      <c r="B156" s="428" t="s">
        <v>211</v>
      </c>
      <c r="C156" s="452"/>
      <c r="D156" s="144">
        <f>SUM(D157:D157)</f>
        <v>4000</v>
      </c>
    </row>
    <row r="157" spans="1:4" ht="38.25">
      <c r="A157" s="440"/>
      <c r="B157" s="184"/>
      <c r="C157" s="146" t="s">
        <v>214</v>
      </c>
      <c r="D157" s="143">
        <v>4000</v>
      </c>
    </row>
    <row r="158" spans="1:4" ht="12.75">
      <c r="A158" s="441"/>
      <c r="B158" s="458" t="s">
        <v>212</v>
      </c>
      <c r="C158" s="459"/>
      <c r="D158" s="144">
        <v>0</v>
      </c>
    </row>
    <row r="159" spans="1:4" ht="38.25">
      <c r="A159" s="177">
        <v>756</v>
      </c>
      <c r="B159" s="182"/>
      <c r="C159" s="202" t="s">
        <v>274</v>
      </c>
      <c r="D159" s="180">
        <f>D160+D165</f>
        <v>166341972</v>
      </c>
    </row>
    <row r="160" spans="1:4" ht="25.5">
      <c r="A160" s="439"/>
      <c r="B160" s="171">
        <v>75618</v>
      </c>
      <c r="C160" s="139" t="s">
        <v>275</v>
      </c>
      <c r="D160" s="140">
        <f>D161</f>
        <v>389850</v>
      </c>
    </row>
    <row r="161" spans="1:4" ht="12.75">
      <c r="A161" s="440"/>
      <c r="B161" s="428" t="s">
        <v>211</v>
      </c>
      <c r="C161" s="452"/>
      <c r="D161" s="144">
        <f>SUM(D162:D163)</f>
        <v>389850</v>
      </c>
    </row>
    <row r="162" spans="1:4" ht="12.75">
      <c r="A162" s="440"/>
      <c r="B162" s="462"/>
      <c r="C162" s="146" t="s">
        <v>276</v>
      </c>
      <c r="D162" s="143">
        <v>383100</v>
      </c>
    </row>
    <row r="163" spans="1:4" ht="38.25">
      <c r="A163" s="440"/>
      <c r="B163" s="462"/>
      <c r="C163" s="203" t="s">
        <v>277</v>
      </c>
      <c r="D163" s="143">
        <v>6750</v>
      </c>
    </row>
    <row r="164" spans="1:4" ht="12.75">
      <c r="A164" s="440"/>
      <c r="B164" s="458" t="s">
        <v>212</v>
      </c>
      <c r="C164" s="459"/>
      <c r="D164" s="144">
        <v>0</v>
      </c>
    </row>
    <row r="165" spans="1:4" ht="12.75">
      <c r="A165" s="440"/>
      <c r="B165" s="164">
        <v>75623</v>
      </c>
      <c r="C165" s="204" t="s">
        <v>278</v>
      </c>
      <c r="D165" s="140">
        <f>SUM(D169,D166)</f>
        <v>165952122</v>
      </c>
    </row>
    <row r="166" spans="1:4" ht="12.75">
      <c r="A166" s="440"/>
      <c r="B166" s="428" t="s">
        <v>211</v>
      </c>
      <c r="C166" s="452"/>
      <c r="D166" s="144">
        <f>SUM(D167:D168)</f>
        <v>165952122</v>
      </c>
    </row>
    <row r="167" spans="1:4" ht="12.75">
      <c r="A167" s="440"/>
      <c r="B167" s="454"/>
      <c r="C167" s="146" t="s">
        <v>279</v>
      </c>
      <c r="D167" s="143">
        <v>38352122</v>
      </c>
    </row>
    <row r="168" spans="1:4" ht="12.75">
      <c r="A168" s="440"/>
      <c r="B168" s="455"/>
      <c r="C168" s="146" t="s">
        <v>280</v>
      </c>
      <c r="D168" s="143">
        <f>115000000+12600000</f>
        <v>127600000</v>
      </c>
    </row>
    <row r="169" spans="1:4" ht="12.75">
      <c r="A169" s="441"/>
      <c r="B169" s="467" t="s">
        <v>212</v>
      </c>
      <c r="C169" s="468"/>
      <c r="D169" s="144">
        <v>0</v>
      </c>
    </row>
    <row r="170" spans="1:4" ht="12.75">
      <c r="A170" s="178">
        <v>758</v>
      </c>
      <c r="B170" s="178"/>
      <c r="C170" s="205" t="s">
        <v>281</v>
      </c>
      <c r="D170" s="206">
        <f>SUM(D171,D175,D179,D183,D187,D196)</f>
        <v>690296164</v>
      </c>
    </row>
    <row r="171" spans="1:4" s="209" customFormat="1" ht="12.75">
      <c r="A171" s="479"/>
      <c r="B171" s="164">
        <v>75801</v>
      </c>
      <c r="C171" s="207" t="s">
        <v>282</v>
      </c>
      <c r="D171" s="208">
        <f>SUM(D172,D174)</f>
        <v>50147941</v>
      </c>
    </row>
    <row r="172" spans="1:4" ht="12.75">
      <c r="A172" s="480"/>
      <c r="B172" s="482" t="s">
        <v>211</v>
      </c>
      <c r="C172" s="483"/>
      <c r="D172" s="210">
        <f>SUM(D173)</f>
        <v>50147941</v>
      </c>
    </row>
    <row r="173" spans="1:4" ht="12.75">
      <c r="A173" s="480"/>
      <c r="B173" s="211"/>
      <c r="C173" s="212" t="s">
        <v>283</v>
      </c>
      <c r="D173" s="213">
        <v>50147941</v>
      </c>
    </row>
    <row r="174" spans="1:4" ht="12.75">
      <c r="A174" s="480"/>
      <c r="B174" s="482" t="s">
        <v>212</v>
      </c>
      <c r="C174" s="483"/>
      <c r="D174" s="214">
        <v>0</v>
      </c>
    </row>
    <row r="175" spans="1:4" ht="12.75">
      <c r="A175" s="480"/>
      <c r="B175" s="164">
        <v>75804</v>
      </c>
      <c r="C175" s="207" t="s">
        <v>284</v>
      </c>
      <c r="D175" s="208">
        <f>SUM(D176,D178)</f>
        <v>127134179</v>
      </c>
    </row>
    <row r="176" spans="1:4" ht="12.75">
      <c r="A176" s="480"/>
      <c r="B176" s="482" t="s">
        <v>211</v>
      </c>
      <c r="C176" s="483"/>
      <c r="D176" s="210">
        <f>SUM(D177)</f>
        <v>127134179</v>
      </c>
    </row>
    <row r="177" spans="1:4" ht="12.75">
      <c r="A177" s="480"/>
      <c r="B177" s="211"/>
      <c r="C177" s="212" t="s">
        <v>283</v>
      </c>
      <c r="D177" s="213">
        <v>127134179</v>
      </c>
    </row>
    <row r="178" spans="1:4" ht="12.75">
      <c r="A178" s="480"/>
      <c r="B178" s="482" t="s">
        <v>212</v>
      </c>
      <c r="C178" s="483"/>
      <c r="D178" s="214">
        <v>0</v>
      </c>
    </row>
    <row r="179" spans="1:4" ht="12.75">
      <c r="A179" s="480"/>
      <c r="B179" s="164">
        <v>75814</v>
      </c>
      <c r="C179" s="207" t="s">
        <v>285</v>
      </c>
      <c r="D179" s="208">
        <f>SUM(D180,D182)</f>
        <v>1300000</v>
      </c>
    </row>
    <row r="180" spans="1:4" ht="12.75">
      <c r="A180" s="480"/>
      <c r="B180" s="482" t="s">
        <v>211</v>
      </c>
      <c r="C180" s="483"/>
      <c r="D180" s="215">
        <f>SUM(D181)</f>
        <v>1300000</v>
      </c>
    </row>
    <row r="181" spans="1:4" ht="12.75">
      <c r="A181" s="480"/>
      <c r="B181" s="211"/>
      <c r="C181" s="212" t="s">
        <v>286</v>
      </c>
      <c r="D181" s="213">
        <v>1300000</v>
      </c>
    </row>
    <row r="182" spans="1:4" ht="12.75">
      <c r="A182" s="480"/>
      <c r="B182" s="482" t="s">
        <v>212</v>
      </c>
      <c r="C182" s="483"/>
      <c r="D182" s="213">
        <v>0</v>
      </c>
    </row>
    <row r="183" spans="1:4" ht="12.75">
      <c r="A183" s="480"/>
      <c r="B183" s="164">
        <v>75833</v>
      </c>
      <c r="C183" s="207" t="s">
        <v>287</v>
      </c>
      <c r="D183" s="208">
        <f>SUM(D184,D186)</f>
        <v>101564904</v>
      </c>
    </row>
    <row r="184" spans="1:4" ht="12.75">
      <c r="A184" s="480"/>
      <c r="B184" s="482" t="s">
        <v>211</v>
      </c>
      <c r="C184" s="483"/>
      <c r="D184" s="210">
        <f>SUM(D185)</f>
        <v>101564904</v>
      </c>
    </row>
    <row r="185" spans="1:4" ht="12.75">
      <c r="A185" s="480"/>
      <c r="B185" s="211"/>
      <c r="C185" s="212" t="s">
        <v>283</v>
      </c>
      <c r="D185" s="213">
        <v>101564904</v>
      </c>
    </row>
    <row r="186" spans="1:4" ht="12.75">
      <c r="A186" s="480"/>
      <c r="B186" s="482" t="s">
        <v>212</v>
      </c>
      <c r="C186" s="483"/>
      <c r="D186" s="214">
        <v>0</v>
      </c>
    </row>
    <row r="187" spans="1:4" ht="12.75">
      <c r="A187" s="480"/>
      <c r="B187" s="164">
        <v>75861</v>
      </c>
      <c r="C187" s="207" t="s">
        <v>288</v>
      </c>
      <c r="D187" s="208">
        <f>SUM(D188,D192)</f>
        <v>358944495</v>
      </c>
    </row>
    <row r="188" spans="1:4" ht="12.75">
      <c r="A188" s="480"/>
      <c r="B188" s="482" t="s">
        <v>211</v>
      </c>
      <c r="C188" s="483"/>
      <c r="D188" s="210">
        <f>SUM(D189:D191)</f>
        <v>23655335</v>
      </c>
    </row>
    <row r="189" spans="1:4" ht="25.5">
      <c r="A189" s="480"/>
      <c r="B189" s="470"/>
      <c r="C189" s="216" t="s">
        <v>289</v>
      </c>
      <c r="D189" s="213">
        <v>20800000</v>
      </c>
    </row>
    <row r="190" spans="1:4" ht="25.5">
      <c r="A190" s="480"/>
      <c r="B190" s="471"/>
      <c r="C190" s="217" t="s">
        <v>290</v>
      </c>
      <c r="D190" s="218">
        <v>1856150</v>
      </c>
    </row>
    <row r="191" spans="1:5" ht="25.5">
      <c r="A191" s="480"/>
      <c r="B191" s="472"/>
      <c r="C191" s="217" t="s">
        <v>291</v>
      </c>
      <c r="D191" s="218">
        <v>999185</v>
      </c>
      <c r="E191" s="75"/>
    </row>
    <row r="192" spans="1:4" ht="12.75">
      <c r="A192" s="480"/>
      <c r="B192" s="473" t="s">
        <v>218</v>
      </c>
      <c r="C192" s="474"/>
      <c r="D192" s="210">
        <f>SUM(D193:D195)</f>
        <v>335289160</v>
      </c>
    </row>
    <row r="193" spans="1:5" ht="25.5">
      <c r="A193" s="480"/>
      <c r="B193" s="475"/>
      <c r="C193" s="217" t="s">
        <v>291</v>
      </c>
      <c r="D193" s="213">
        <v>228733310</v>
      </c>
      <c r="E193" s="219"/>
    </row>
    <row r="194" spans="1:4" ht="25.5">
      <c r="A194" s="480"/>
      <c r="B194" s="476"/>
      <c r="C194" s="217" t="s">
        <v>289</v>
      </c>
      <c r="D194" s="218">
        <v>700000</v>
      </c>
    </row>
    <row r="195" spans="1:4" ht="25.5">
      <c r="A195" s="480"/>
      <c r="B195" s="476"/>
      <c r="C195" s="217" t="s">
        <v>290</v>
      </c>
      <c r="D195" s="218">
        <v>105855850</v>
      </c>
    </row>
    <row r="196" spans="1:4" ht="12.75">
      <c r="A196" s="480"/>
      <c r="B196" s="220">
        <v>75862</v>
      </c>
      <c r="C196" s="221" t="s">
        <v>292</v>
      </c>
      <c r="D196" s="208">
        <f>SUM(D197,D200)</f>
        <v>51204645</v>
      </c>
    </row>
    <row r="197" spans="1:4" ht="12.75">
      <c r="A197" s="480"/>
      <c r="B197" s="473" t="s">
        <v>211</v>
      </c>
      <c r="C197" s="474"/>
      <c r="D197" s="215">
        <f>SUM(D198:D199)</f>
        <v>50622990</v>
      </c>
    </row>
    <row r="198" spans="1:4" ht="25.5">
      <c r="A198" s="480"/>
      <c r="B198" s="477"/>
      <c r="C198" s="217" t="s">
        <v>293</v>
      </c>
      <c r="D198" s="213">
        <v>21558265</v>
      </c>
    </row>
    <row r="199" spans="1:4" ht="25.5">
      <c r="A199" s="480"/>
      <c r="B199" s="478"/>
      <c r="C199" s="216" t="s">
        <v>294</v>
      </c>
      <c r="D199" s="218">
        <v>29064725</v>
      </c>
    </row>
    <row r="200" spans="1:4" ht="12.75">
      <c r="A200" s="480"/>
      <c r="B200" s="473" t="s">
        <v>218</v>
      </c>
      <c r="C200" s="474"/>
      <c r="D200" s="215">
        <f>SUM(D201:D202)</f>
        <v>581655</v>
      </c>
    </row>
    <row r="201" spans="1:4" ht="25.5">
      <c r="A201" s="480"/>
      <c r="B201" s="475"/>
      <c r="C201" s="217" t="s">
        <v>293</v>
      </c>
      <c r="D201" s="213">
        <v>410510</v>
      </c>
    </row>
    <row r="202" spans="1:4" ht="25.5">
      <c r="A202" s="481"/>
      <c r="B202" s="484"/>
      <c r="C202" s="216" t="s">
        <v>294</v>
      </c>
      <c r="D202" s="218">
        <v>171145</v>
      </c>
    </row>
    <row r="203" spans="1:4" s="224" customFormat="1" ht="12.75">
      <c r="A203" s="178">
        <v>801</v>
      </c>
      <c r="B203" s="222"/>
      <c r="C203" s="223" t="s">
        <v>295</v>
      </c>
      <c r="D203" s="206">
        <f>SUM(D204,D208,D214,D218,D225,)</f>
        <v>1433277</v>
      </c>
    </row>
    <row r="204" spans="1:4" s="209" customFormat="1" ht="12.75">
      <c r="A204" s="485"/>
      <c r="B204" s="225">
        <v>80102</v>
      </c>
      <c r="C204" s="226" t="s">
        <v>296</v>
      </c>
      <c r="D204" s="208">
        <f>SUM(D205,D207)</f>
        <v>1045</v>
      </c>
    </row>
    <row r="205" spans="1:4" ht="12.75">
      <c r="A205" s="486"/>
      <c r="B205" s="473" t="s">
        <v>211</v>
      </c>
      <c r="C205" s="474"/>
      <c r="D205" s="215">
        <f>SUM(D206:D206)</f>
        <v>1045</v>
      </c>
    </row>
    <row r="206" spans="1:4" ht="38.25">
      <c r="A206" s="486"/>
      <c r="B206" s="227"/>
      <c r="C206" s="148" t="s">
        <v>483</v>
      </c>
      <c r="D206" s="213">
        <v>1045</v>
      </c>
    </row>
    <row r="207" spans="1:4" ht="12.75">
      <c r="A207" s="486"/>
      <c r="B207" s="473" t="s">
        <v>212</v>
      </c>
      <c r="C207" s="474"/>
      <c r="D207" s="210">
        <v>0</v>
      </c>
    </row>
    <row r="208" spans="1:4" s="209" customFormat="1" ht="12.75">
      <c r="A208" s="486"/>
      <c r="B208" s="225">
        <v>80130</v>
      </c>
      <c r="C208" s="226" t="s">
        <v>297</v>
      </c>
      <c r="D208" s="208">
        <f>SUM(D209,D211)</f>
        <v>1148149</v>
      </c>
    </row>
    <row r="209" spans="1:4" ht="12.75">
      <c r="A209" s="486"/>
      <c r="B209" s="473" t="s">
        <v>211</v>
      </c>
      <c r="C209" s="474"/>
      <c r="D209" s="215">
        <f>SUM(D210:D210)</f>
        <v>7990</v>
      </c>
    </row>
    <row r="210" spans="1:4" ht="51">
      <c r="A210" s="486"/>
      <c r="B210" s="227"/>
      <c r="C210" s="148" t="s">
        <v>298</v>
      </c>
      <c r="D210" s="213">
        <v>7990</v>
      </c>
    </row>
    <row r="211" spans="1:4" ht="12.75">
      <c r="A211" s="486"/>
      <c r="B211" s="473" t="s">
        <v>218</v>
      </c>
      <c r="C211" s="474"/>
      <c r="D211" s="210">
        <f>SUM(D212:D213)</f>
        <v>1140159</v>
      </c>
    </row>
    <row r="212" spans="1:4" ht="25.5">
      <c r="A212" s="486"/>
      <c r="B212" s="475"/>
      <c r="C212" s="148" t="s">
        <v>299</v>
      </c>
      <c r="D212" s="213">
        <v>2000</v>
      </c>
    </row>
    <row r="213" spans="1:4" ht="38.25">
      <c r="A213" s="486"/>
      <c r="B213" s="476"/>
      <c r="C213" s="217" t="s">
        <v>300</v>
      </c>
      <c r="D213" s="213">
        <v>1138159</v>
      </c>
    </row>
    <row r="214" spans="1:4" s="209" customFormat="1" ht="12.75">
      <c r="A214" s="486"/>
      <c r="B214" s="225">
        <v>80141</v>
      </c>
      <c r="C214" s="226" t="s">
        <v>301</v>
      </c>
      <c r="D214" s="208">
        <f>SUM(D215,D217)</f>
        <v>8638</v>
      </c>
    </row>
    <row r="215" spans="1:4" ht="12.75">
      <c r="A215" s="486"/>
      <c r="B215" s="473" t="s">
        <v>211</v>
      </c>
      <c r="C215" s="474"/>
      <c r="D215" s="215">
        <f>SUM(D216:D216)</f>
        <v>8638</v>
      </c>
    </row>
    <row r="216" spans="1:4" ht="38.25">
      <c r="A216" s="486"/>
      <c r="B216" s="227"/>
      <c r="C216" s="148" t="s">
        <v>302</v>
      </c>
      <c r="D216" s="213">
        <v>8638</v>
      </c>
    </row>
    <row r="217" spans="1:4" ht="12.75">
      <c r="A217" s="486"/>
      <c r="B217" s="473" t="s">
        <v>212</v>
      </c>
      <c r="C217" s="474"/>
      <c r="D217" s="215">
        <v>0</v>
      </c>
    </row>
    <row r="218" spans="1:4" s="209" customFormat="1" ht="12.75">
      <c r="A218" s="486"/>
      <c r="B218" s="225">
        <v>80146</v>
      </c>
      <c r="C218" s="226" t="s">
        <v>303</v>
      </c>
      <c r="D218" s="208">
        <f>SUM(D219,D224)</f>
        <v>235290</v>
      </c>
    </row>
    <row r="219" spans="1:4" ht="12.75">
      <c r="A219" s="486"/>
      <c r="B219" s="473" t="s">
        <v>211</v>
      </c>
      <c r="C219" s="474"/>
      <c r="D219" s="215">
        <f>SUM(D220:D223)</f>
        <v>235290</v>
      </c>
    </row>
    <row r="220" spans="1:4" ht="25.5">
      <c r="A220" s="486"/>
      <c r="B220" s="470"/>
      <c r="C220" s="217" t="s">
        <v>304</v>
      </c>
      <c r="D220" s="213">
        <v>80000</v>
      </c>
    </row>
    <row r="221" spans="1:4" ht="38.25">
      <c r="A221" s="486"/>
      <c r="B221" s="471"/>
      <c r="C221" s="217" t="s">
        <v>305</v>
      </c>
      <c r="D221" s="213">
        <v>96653</v>
      </c>
    </row>
    <row r="222" spans="1:4" ht="38.25">
      <c r="A222" s="486"/>
      <c r="B222" s="471"/>
      <c r="C222" s="216" t="s">
        <v>306</v>
      </c>
      <c r="D222" s="213">
        <v>17057</v>
      </c>
    </row>
    <row r="223" spans="1:4" ht="25.5">
      <c r="A223" s="486"/>
      <c r="B223" s="228"/>
      <c r="C223" s="229" t="s">
        <v>307</v>
      </c>
      <c r="D223" s="213">
        <v>41580</v>
      </c>
    </row>
    <row r="224" spans="1:4" ht="12.75">
      <c r="A224" s="486"/>
      <c r="B224" s="473" t="s">
        <v>212</v>
      </c>
      <c r="C224" s="474"/>
      <c r="D224" s="215">
        <v>0</v>
      </c>
    </row>
    <row r="225" spans="1:4" s="209" customFormat="1" ht="12.75">
      <c r="A225" s="486"/>
      <c r="B225" s="225">
        <v>80147</v>
      </c>
      <c r="C225" s="226" t="s">
        <v>308</v>
      </c>
      <c r="D225" s="208">
        <f>SUM(D226,D228)</f>
        <v>40155</v>
      </c>
    </row>
    <row r="226" spans="1:4" ht="12.75">
      <c r="A226" s="486"/>
      <c r="B226" s="473" t="s">
        <v>211</v>
      </c>
      <c r="C226" s="474"/>
      <c r="D226" s="215">
        <f>SUM(D227:D227)</f>
        <v>40155</v>
      </c>
    </row>
    <row r="227" spans="1:4" ht="51">
      <c r="A227" s="486"/>
      <c r="B227" s="230"/>
      <c r="C227" s="148" t="s">
        <v>484</v>
      </c>
      <c r="D227" s="213">
        <v>40155</v>
      </c>
    </row>
    <row r="228" spans="1:4" ht="12.75">
      <c r="A228" s="486"/>
      <c r="B228" s="473" t="s">
        <v>212</v>
      </c>
      <c r="C228" s="474"/>
      <c r="D228" s="213">
        <v>0</v>
      </c>
    </row>
    <row r="229" spans="1:4" s="224" customFormat="1" ht="12.75">
      <c r="A229" s="178">
        <v>851</v>
      </c>
      <c r="B229" s="222"/>
      <c r="C229" s="223" t="s">
        <v>309</v>
      </c>
      <c r="D229" s="206">
        <f>SUM(D230,D234)</f>
        <v>113000</v>
      </c>
    </row>
    <row r="230" spans="1:4" s="209" customFormat="1" ht="12.75">
      <c r="A230" s="486"/>
      <c r="B230" s="220">
        <v>85141</v>
      </c>
      <c r="C230" s="221" t="s">
        <v>39</v>
      </c>
      <c r="D230" s="208">
        <f>SUM(D231,D232)</f>
        <v>100000</v>
      </c>
    </row>
    <row r="231" spans="1:4" ht="12.75">
      <c r="A231" s="486"/>
      <c r="B231" s="473" t="s">
        <v>229</v>
      </c>
      <c r="C231" s="474"/>
      <c r="D231" s="213"/>
    </row>
    <row r="232" spans="1:4" ht="12.75">
      <c r="A232" s="486"/>
      <c r="B232" s="473" t="s">
        <v>218</v>
      </c>
      <c r="C232" s="474"/>
      <c r="D232" s="210">
        <f>SUM(D233:D233)</f>
        <v>100000</v>
      </c>
    </row>
    <row r="233" spans="1:4" ht="38.25">
      <c r="A233" s="486"/>
      <c r="B233" s="231"/>
      <c r="C233" s="216" t="s">
        <v>219</v>
      </c>
      <c r="D233" s="213">
        <v>100000</v>
      </c>
    </row>
    <row r="234" spans="1:4" s="209" customFormat="1" ht="25.5">
      <c r="A234" s="486"/>
      <c r="B234" s="220">
        <v>85156</v>
      </c>
      <c r="C234" s="221" t="s">
        <v>65</v>
      </c>
      <c r="D234" s="208">
        <f>SUM(D235,D237)</f>
        <v>13000</v>
      </c>
    </row>
    <row r="235" spans="1:4" ht="12.75">
      <c r="A235" s="486"/>
      <c r="B235" s="473" t="s">
        <v>211</v>
      </c>
      <c r="C235" s="474"/>
      <c r="D235" s="210">
        <f>SUM(D236)</f>
        <v>13000</v>
      </c>
    </row>
    <row r="236" spans="1:4" ht="38.25">
      <c r="A236" s="486"/>
      <c r="B236" s="232"/>
      <c r="C236" s="216" t="s">
        <v>214</v>
      </c>
      <c r="D236" s="213">
        <v>13000</v>
      </c>
    </row>
    <row r="237" spans="1:4" ht="12.75">
      <c r="A237" s="487"/>
      <c r="B237" s="473" t="s">
        <v>212</v>
      </c>
      <c r="C237" s="474"/>
      <c r="D237" s="213">
        <v>0</v>
      </c>
    </row>
    <row r="238" spans="1:4" s="224" customFormat="1" ht="12.75">
      <c r="A238" s="178">
        <v>852</v>
      </c>
      <c r="B238" s="222"/>
      <c r="C238" s="223" t="s">
        <v>43</v>
      </c>
      <c r="D238" s="206">
        <f>SUM(D239,D243,)</f>
        <v>5245996</v>
      </c>
    </row>
    <row r="239" spans="1:4" s="209" customFormat="1" ht="38.25">
      <c r="A239" s="486"/>
      <c r="B239" s="220">
        <v>85212</v>
      </c>
      <c r="C239" s="221" t="s">
        <v>66</v>
      </c>
      <c r="D239" s="208">
        <f>SUM(D240,D242)</f>
        <v>1045000</v>
      </c>
    </row>
    <row r="240" spans="1:4" ht="12.75">
      <c r="A240" s="486"/>
      <c r="B240" s="473" t="s">
        <v>211</v>
      </c>
      <c r="C240" s="474"/>
      <c r="D240" s="215">
        <f>SUM(D241)</f>
        <v>1045000</v>
      </c>
    </row>
    <row r="241" spans="1:4" ht="38.25">
      <c r="A241" s="486"/>
      <c r="B241" s="232"/>
      <c r="C241" s="216" t="s">
        <v>214</v>
      </c>
      <c r="D241" s="213">
        <v>1045000</v>
      </c>
    </row>
    <row r="242" spans="1:4" ht="12.75">
      <c r="A242" s="486"/>
      <c r="B242" s="473" t="s">
        <v>212</v>
      </c>
      <c r="C242" s="474"/>
      <c r="D242" s="214">
        <v>0</v>
      </c>
    </row>
    <row r="243" spans="1:4" s="209" customFormat="1" ht="12.75">
      <c r="A243" s="486"/>
      <c r="B243" s="220">
        <v>85295</v>
      </c>
      <c r="C243" s="221" t="s">
        <v>18</v>
      </c>
      <c r="D243" s="208">
        <f>SUM(D244,D245)</f>
        <v>4200996</v>
      </c>
    </row>
    <row r="244" spans="1:4" ht="12.75">
      <c r="A244" s="486"/>
      <c r="B244" s="473" t="s">
        <v>229</v>
      </c>
      <c r="C244" s="474"/>
      <c r="D244" s="215">
        <v>0</v>
      </c>
    </row>
    <row r="245" spans="1:4" s="233" customFormat="1" ht="12.75">
      <c r="A245" s="486"/>
      <c r="B245" s="473" t="s">
        <v>218</v>
      </c>
      <c r="C245" s="474"/>
      <c r="D245" s="210">
        <f>D246</f>
        <v>4200996</v>
      </c>
    </row>
    <row r="246" spans="1:4" ht="63.75">
      <c r="A246" s="234"/>
      <c r="B246" s="235"/>
      <c r="C246" s="236" t="s">
        <v>463</v>
      </c>
      <c r="D246" s="237">
        <v>4200996</v>
      </c>
    </row>
    <row r="247" spans="1:4" s="224" customFormat="1" ht="12.75">
      <c r="A247" s="178">
        <v>853</v>
      </c>
      <c r="B247" s="222"/>
      <c r="C247" s="223" t="s">
        <v>47</v>
      </c>
      <c r="D247" s="206">
        <f>SUM(D248)</f>
        <v>13942996</v>
      </c>
    </row>
    <row r="248" spans="1:4" s="209" customFormat="1" ht="12.75">
      <c r="A248" s="480"/>
      <c r="B248" s="220">
        <v>85332</v>
      </c>
      <c r="C248" s="221" t="s">
        <v>310</v>
      </c>
      <c r="D248" s="208">
        <f>SUM(D249,D255)</f>
        <v>13942996</v>
      </c>
    </row>
    <row r="249" spans="1:4" ht="12.75">
      <c r="A249" s="480"/>
      <c r="B249" s="473" t="s">
        <v>211</v>
      </c>
      <c r="C249" s="474"/>
      <c r="D249" s="210">
        <f>SUM(D250:D254)</f>
        <v>13942996</v>
      </c>
    </row>
    <row r="250" spans="1:4" ht="25.5">
      <c r="A250" s="480"/>
      <c r="B250" s="488"/>
      <c r="C250" s="238" t="s">
        <v>465</v>
      </c>
      <c r="D250" s="213">
        <v>151600</v>
      </c>
    </row>
    <row r="251" spans="1:4" ht="25.5">
      <c r="A251" s="480"/>
      <c r="B251" s="488"/>
      <c r="C251" s="239" t="s">
        <v>464</v>
      </c>
      <c r="D251" s="213">
        <v>12452996</v>
      </c>
    </row>
    <row r="252" spans="1:4" ht="25.5">
      <c r="A252" s="480"/>
      <c r="B252" s="488"/>
      <c r="C252" s="239" t="s">
        <v>311</v>
      </c>
      <c r="D252" s="213">
        <v>249400</v>
      </c>
    </row>
    <row r="253" spans="1:4" ht="38.25">
      <c r="A253" s="480"/>
      <c r="B253" s="488"/>
      <c r="C253" s="238" t="s">
        <v>214</v>
      </c>
      <c r="D253" s="213">
        <v>32000</v>
      </c>
    </row>
    <row r="254" spans="1:4" ht="12.75">
      <c r="A254" s="480"/>
      <c r="B254" s="478"/>
      <c r="C254" s="216" t="s">
        <v>312</v>
      </c>
      <c r="D254" s="213">
        <v>1057000</v>
      </c>
    </row>
    <row r="255" spans="1:4" ht="12.75">
      <c r="A255" s="480"/>
      <c r="B255" s="473" t="s">
        <v>212</v>
      </c>
      <c r="C255" s="474"/>
      <c r="D255" s="210">
        <v>0</v>
      </c>
    </row>
    <row r="256" spans="1:4" s="224" customFormat="1" ht="12.75">
      <c r="A256" s="178">
        <v>900</v>
      </c>
      <c r="B256" s="222"/>
      <c r="C256" s="223" t="s">
        <v>313</v>
      </c>
      <c r="D256" s="206">
        <f>SUM(D257,D261)</f>
        <v>20000</v>
      </c>
    </row>
    <row r="257" spans="1:4" s="209" customFormat="1" ht="25.5">
      <c r="A257" s="447"/>
      <c r="B257" s="220">
        <v>90019</v>
      </c>
      <c r="C257" s="221" t="s">
        <v>314</v>
      </c>
      <c r="D257" s="208">
        <f>SUM(D258,D260)</f>
        <v>10000</v>
      </c>
    </row>
    <row r="258" spans="1:4" ht="12.75">
      <c r="A258" s="447"/>
      <c r="B258" s="473" t="s">
        <v>211</v>
      </c>
      <c r="C258" s="474"/>
      <c r="D258" s="215">
        <f>SUM(D259)</f>
        <v>10000</v>
      </c>
    </row>
    <row r="259" spans="1:4" ht="25.5">
      <c r="A259" s="447"/>
      <c r="B259" s="232"/>
      <c r="C259" s="216" t="s">
        <v>315</v>
      </c>
      <c r="D259" s="213">
        <v>10000</v>
      </c>
    </row>
    <row r="260" spans="1:4" ht="12.75">
      <c r="A260" s="447"/>
      <c r="B260" s="473" t="s">
        <v>212</v>
      </c>
      <c r="C260" s="474"/>
      <c r="D260" s="214">
        <v>0</v>
      </c>
    </row>
    <row r="261" spans="1:4" s="209" customFormat="1" ht="12.75">
      <c r="A261" s="447"/>
      <c r="B261" s="220">
        <v>90020</v>
      </c>
      <c r="C261" s="221" t="s">
        <v>316</v>
      </c>
      <c r="D261" s="208">
        <f>SUM(D262,D264)</f>
        <v>10000</v>
      </c>
    </row>
    <row r="262" spans="1:4" ht="12.75">
      <c r="A262" s="447"/>
      <c r="B262" s="473" t="s">
        <v>211</v>
      </c>
      <c r="C262" s="474"/>
      <c r="D262" s="215">
        <f>SUM(D263)</f>
        <v>10000</v>
      </c>
    </row>
    <row r="263" spans="1:4" ht="12.75">
      <c r="A263" s="447"/>
      <c r="B263" s="232"/>
      <c r="C263" s="216" t="s">
        <v>317</v>
      </c>
      <c r="D263" s="213">
        <v>10000</v>
      </c>
    </row>
    <row r="264" spans="1:4" ht="12.75">
      <c r="A264" s="448"/>
      <c r="B264" s="473" t="s">
        <v>212</v>
      </c>
      <c r="C264" s="474"/>
      <c r="D264" s="214">
        <v>0</v>
      </c>
    </row>
    <row r="265" spans="1:4" s="224" customFormat="1" ht="12.75">
      <c r="A265" s="192">
        <v>921</v>
      </c>
      <c r="B265" s="240"/>
      <c r="C265" s="241" t="s">
        <v>318</v>
      </c>
      <c r="D265" s="193">
        <f>SUM(D266)</f>
        <v>2948110</v>
      </c>
    </row>
    <row r="266" spans="1:4" s="209" customFormat="1" ht="12.75">
      <c r="A266" s="486"/>
      <c r="B266" s="220">
        <v>92116</v>
      </c>
      <c r="C266" s="221" t="s">
        <v>319</v>
      </c>
      <c r="D266" s="208">
        <f>SUM(D267,D270)</f>
        <v>2948110</v>
      </c>
    </row>
    <row r="267" spans="1:4" ht="12.75">
      <c r="A267" s="486"/>
      <c r="B267" s="473" t="s">
        <v>211</v>
      </c>
      <c r="C267" s="474"/>
      <c r="D267" s="210">
        <f>SUM(D268:D269)</f>
        <v>2948110</v>
      </c>
    </row>
    <row r="268" spans="1:4" ht="25.5">
      <c r="A268" s="486"/>
      <c r="B268" s="242"/>
      <c r="C268" s="216" t="s">
        <v>320</v>
      </c>
      <c r="D268" s="213">
        <v>2878110</v>
      </c>
    </row>
    <row r="269" spans="1:4" ht="25.5">
      <c r="A269" s="486"/>
      <c r="B269" s="243"/>
      <c r="C269" s="216" t="s">
        <v>321</v>
      </c>
      <c r="D269" s="213">
        <v>70000</v>
      </c>
    </row>
    <row r="270" spans="1:4" ht="12.75">
      <c r="A270" s="486"/>
      <c r="B270" s="473" t="s">
        <v>212</v>
      </c>
      <c r="C270" s="474"/>
      <c r="D270" s="213">
        <v>0</v>
      </c>
    </row>
    <row r="271" spans="1:4" s="224" customFormat="1" ht="25.5">
      <c r="A271" s="178">
        <v>925</v>
      </c>
      <c r="B271" s="244"/>
      <c r="C271" s="245" t="s">
        <v>322</v>
      </c>
      <c r="D271" s="206">
        <f>D272</f>
        <v>766000</v>
      </c>
    </row>
    <row r="272" spans="1:4" s="209" customFormat="1" ht="12.75">
      <c r="A272" s="485"/>
      <c r="B272" s="225">
        <v>92502</v>
      </c>
      <c r="C272" s="226" t="s">
        <v>323</v>
      </c>
      <c r="D272" s="208">
        <f>SUM(D273,D275)</f>
        <v>766000</v>
      </c>
    </row>
    <row r="273" spans="1:4" ht="12.75">
      <c r="A273" s="486"/>
      <c r="B273" s="473" t="s">
        <v>211</v>
      </c>
      <c r="C273" s="474"/>
      <c r="D273" s="215">
        <f>SUM(D274)</f>
        <v>766000</v>
      </c>
    </row>
    <row r="274" spans="1:4" ht="25.5">
      <c r="A274" s="486"/>
      <c r="B274" s="246"/>
      <c r="C274" s="217" t="s">
        <v>324</v>
      </c>
      <c r="D274" s="213">
        <v>766000</v>
      </c>
    </row>
    <row r="275" spans="1:4" ht="12.75">
      <c r="A275" s="487"/>
      <c r="B275" s="473" t="s">
        <v>212</v>
      </c>
      <c r="C275" s="474"/>
      <c r="D275" s="214">
        <v>0</v>
      </c>
    </row>
    <row r="276" spans="1:4" ht="34.5" customHeight="1">
      <c r="A276" s="489" t="s">
        <v>50</v>
      </c>
      <c r="B276" s="490"/>
      <c r="C276" s="491"/>
      <c r="D276" s="397">
        <f>SUM(D271,D265,D256,D247,D238,D229,D203,D170,D159,D123,D116,D93,D86,D64,D58,D50,D9,D154)</f>
        <v>1142539638</v>
      </c>
    </row>
  </sheetData>
  <sheetProtection/>
  <mergeCells count="153">
    <mergeCell ref="A248:A255"/>
    <mergeCell ref="B249:C249"/>
    <mergeCell ref="B250:B254"/>
    <mergeCell ref="B255:C255"/>
    <mergeCell ref="A272:A275"/>
    <mergeCell ref="B273:C273"/>
    <mergeCell ref="B275:C275"/>
    <mergeCell ref="A276:C276"/>
    <mergeCell ref="A257:A264"/>
    <mergeCell ref="B258:C258"/>
    <mergeCell ref="B260:C260"/>
    <mergeCell ref="B262:C262"/>
    <mergeCell ref="B264:C264"/>
    <mergeCell ref="A266:A270"/>
    <mergeCell ref="B267:C267"/>
    <mergeCell ref="B270:C270"/>
    <mergeCell ref="A230:A237"/>
    <mergeCell ref="B231:C231"/>
    <mergeCell ref="B232:C232"/>
    <mergeCell ref="B235:C235"/>
    <mergeCell ref="B237:C237"/>
    <mergeCell ref="A239:A245"/>
    <mergeCell ref="B240:C240"/>
    <mergeCell ref="B242:C242"/>
    <mergeCell ref="B244:C244"/>
    <mergeCell ref="B245:C245"/>
    <mergeCell ref="A204:A228"/>
    <mergeCell ref="B205:C205"/>
    <mergeCell ref="B207:C207"/>
    <mergeCell ref="B209:C209"/>
    <mergeCell ref="B211:C211"/>
    <mergeCell ref="B212:B213"/>
    <mergeCell ref="B215:C215"/>
    <mergeCell ref="B217:C217"/>
    <mergeCell ref="B219:C219"/>
    <mergeCell ref="B220:B222"/>
    <mergeCell ref="B224:C224"/>
    <mergeCell ref="B226:C226"/>
    <mergeCell ref="B228:C228"/>
    <mergeCell ref="B189:B191"/>
    <mergeCell ref="B192:C192"/>
    <mergeCell ref="B193:B195"/>
    <mergeCell ref="B197:C197"/>
    <mergeCell ref="B198:B199"/>
    <mergeCell ref="B200:C200"/>
    <mergeCell ref="A171:A202"/>
    <mergeCell ref="B172:C172"/>
    <mergeCell ref="B174:C174"/>
    <mergeCell ref="B176:C176"/>
    <mergeCell ref="B178:C178"/>
    <mergeCell ref="B180:C180"/>
    <mergeCell ref="B182:C182"/>
    <mergeCell ref="B184:C184"/>
    <mergeCell ref="B186:C186"/>
    <mergeCell ref="B188:C188"/>
    <mergeCell ref="B201:B202"/>
    <mergeCell ref="A160:A169"/>
    <mergeCell ref="B161:C161"/>
    <mergeCell ref="B162:B163"/>
    <mergeCell ref="B164:C164"/>
    <mergeCell ref="B166:C166"/>
    <mergeCell ref="B167:B168"/>
    <mergeCell ref="B169:C169"/>
    <mergeCell ref="B149:C149"/>
    <mergeCell ref="B150:B152"/>
    <mergeCell ref="B153:C153"/>
    <mergeCell ref="A155:A158"/>
    <mergeCell ref="B156:C156"/>
    <mergeCell ref="B158:C158"/>
    <mergeCell ref="B139:C139"/>
    <mergeCell ref="B140:B141"/>
    <mergeCell ref="B142:C142"/>
    <mergeCell ref="B144:C144"/>
    <mergeCell ref="B145:B146"/>
    <mergeCell ref="B147:C147"/>
    <mergeCell ref="A124:A128"/>
    <mergeCell ref="B125:C125"/>
    <mergeCell ref="B126:B127"/>
    <mergeCell ref="B128:C128"/>
    <mergeCell ref="A129:A153"/>
    <mergeCell ref="B130:C130"/>
    <mergeCell ref="B132:C132"/>
    <mergeCell ref="B134:C134"/>
    <mergeCell ref="B135:B136"/>
    <mergeCell ref="B137:C137"/>
    <mergeCell ref="B116:C116"/>
    <mergeCell ref="A117:A122"/>
    <mergeCell ref="B118:C118"/>
    <mergeCell ref="B120:C120"/>
    <mergeCell ref="B121:B122"/>
    <mergeCell ref="B103:C103"/>
    <mergeCell ref="B104:B105"/>
    <mergeCell ref="B106:C106"/>
    <mergeCell ref="B108:C108"/>
    <mergeCell ref="B110:C110"/>
    <mergeCell ref="B112:C112"/>
    <mergeCell ref="A87:A92"/>
    <mergeCell ref="B88:C88"/>
    <mergeCell ref="B89:B90"/>
    <mergeCell ref="B91:C91"/>
    <mergeCell ref="A94:A115"/>
    <mergeCell ref="B95:C95"/>
    <mergeCell ref="B97:C97"/>
    <mergeCell ref="B99:C99"/>
    <mergeCell ref="B101:C101"/>
    <mergeCell ref="B114:C114"/>
    <mergeCell ref="B73:C73"/>
    <mergeCell ref="B75:C75"/>
    <mergeCell ref="B77:C77"/>
    <mergeCell ref="B79:C79"/>
    <mergeCell ref="B81:C81"/>
    <mergeCell ref="B83:C83"/>
    <mergeCell ref="B58:C58"/>
    <mergeCell ref="A59:A63"/>
    <mergeCell ref="B60:C60"/>
    <mergeCell ref="B61:B62"/>
    <mergeCell ref="B63:C63"/>
    <mergeCell ref="A65:A85"/>
    <mergeCell ref="B66:C66"/>
    <mergeCell ref="B67:B68"/>
    <mergeCell ref="B69:C69"/>
    <mergeCell ref="B70:B71"/>
    <mergeCell ref="B84:B85"/>
    <mergeCell ref="A51:A57"/>
    <mergeCell ref="B52:C52"/>
    <mergeCell ref="B53:B54"/>
    <mergeCell ref="B55:C55"/>
    <mergeCell ref="B56:B57"/>
    <mergeCell ref="B27:B32"/>
    <mergeCell ref="B34:C34"/>
    <mergeCell ref="B36:C36"/>
    <mergeCell ref="B39:C39"/>
    <mergeCell ref="B41:C41"/>
    <mergeCell ref="B43:C43"/>
    <mergeCell ref="A10:A49"/>
    <mergeCell ref="B11:C11"/>
    <mergeCell ref="B13:C13"/>
    <mergeCell ref="B15:C15"/>
    <mergeCell ref="B17:C17"/>
    <mergeCell ref="B19:C19"/>
    <mergeCell ref="B21:C21"/>
    <mergeCell ref="B23:C23"/>
    <mergeCell ref="B24:B25"/>
    <mergeCell ref="B26:C26"/>
    <mergeCell ref="C1:D1"/>
    <mergeCell ref="A3:D4"/>
    <mergeCell ref="A6:A7"/>
    <mergeCell ref="B6:B7"/>
    <mergeCell ref="C6:C7"/>
    <mergeCell ref="D6:D7"/>
    <mergeCell ref="B44:C44"/>
    <mergeCell ref="B47:C47"/>
    <mergeCell ref="B49:C49"/>
  </mergeCells>
  <printOptions horizontalCentered="1"/>
  <pageMargins left="0.1968503937007874" right="0.15748031496062992" top="0.7086614173228347" bottom="0.4330708661417323" header="0.5118110236220472" footer="0.3937007874015748"/>
  <pageSetup horizontalDpi="600" verticalDpi="600" orientation="portrait" paperSize="9" scale="88" r:id="rId1"/>
  <rowBreaks count="6" manualBreakCount="6">
    <brk id="35" max="3" man="1"/>
    <brk id="75" max="3" man="1"/>
    <brk id="115" max="3" man="1"/>
    <brk id="199" max="3" man="1"/>
    <brk id="237" max="3" man="1"/>
    <brk id="276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A1:J276"/>
  <sheetViews>
    <sheetView view="pageBreakPreview" zoomScaleSheetLayoutView="100" zoomScalePageLayoutView="0" workbookViewId="0" topLeftCell="A1">
      <selection activeCell="K1" sqref="K1"/>
    </sheetView>
  </sheetViews>
  <sheetFormatPr defaultColWidth="8.796875" defaultRowHeight="14.25"/>
  <cols>
    <col min="1" max="2" width="7.59765625" style="60" customWidth="1"/>
    <col min="3" max="3" width="33.8984375" style="60" customWidth="1"/>
    <col min="4" max="6" width="10.19921875" style="60" customWidth="1"/>
    <col min="7" max="7" width="17.19921875" style="60" customWidth="1"/>
    <col min="8" max="8" width="9.3984375" style="60" bestFit="1" customWidth="1"/>
    <col min="9" max="255" width="9" style="60" customWidth="1"/>
    <col min="256" max="16384" width="6.69921875" style="60" customWidth="1"/>
  </cols>
  <sheetData>
    <row r="1" spans="1:6" ht="66" customHeight="1">
      <c r="A1" s="613"/>
      <c r="B1" s="613"/>
      <c r="C1" s="105"/>
      <c r="D1" s="524" t="s">
        <v>513</v>
      </c>
      <c r="E1" s="524"/>
      <c r="F1" s="524"/>
    </row>
    <row r="3" spans="1:6" ht="30" customHeight="1">
      <c r="A3" s="579" t="s">
        <v>185</v>
      </c>
      <c r="B3" s="579"/>
      <c r="C3" s="579"/>
      <c r="D3" s="579"/>
      <c r="E3" s="579"/>
      <c r="F3" s="579"/>
    </row>
    <row r="4" spans="1:6" ht="15">
      <c r="A4" s="56"/>
      <c r="B4" s="56"/>
      <c r="C4" s="56"/>
      <c r="D4" s="56"/>
      <c r="E4" s="56"/>
      <c r="F4" s="87" t="s">
        <v>1</v>
      </c>
    </row>
    <row r="5" spans="1:6" s="88" customFormat="1" ht="19.5" customHeight="1">
      <c r="A5" s="614" t="s">
        <v>186</v>
      </c>
      <c r="B5" s="614"/>
      <c r="C5" s="614"/>
      <c r="D5" s="614"/>
      <c r="E5" s="614"/>
      <c r="F5" s="614"/>
    </row>
    <row r="6" spans="1:6" ht="18" customHeight="1">
      <c r="A6" s="527" t="s">
        <v>3</v>
      </c>
      <c r="B6" s="527" t="s">
        <v>4</v>
      </c>
      <c r="C6" s="588" t="s">
        <v>187</v>
      </c>
      <c r="D6" s="588" t="s">
        <v>188</v>
      </c>
      <c r="E6" s="615" t="s">
        <v>189</v>
      </c>
      <c r="F6" s="615"/>
    </row>
    <row r="7" spans="1:6" ht="18" customHeight="1">
      <c r="A7" s="527"/>
      <c r="B7" s="527"/>
      <c r="C7" s="588"/>
      <c r="D7" s="588"/>
      <c r="E7" s="89" t="s">
        <v>190</v>
      </c>
      <c r="F7" s="89" t="s">
        <v>191</v>
      </c>
    </row>
    <row r="8" spans="1:9" ht="18" customHeight="1">
      <c r="A8" s="527">
        <v>150</v>
      </c>
      <c r="B8" s="55">
        <v>15011</v>
      </c>
      <c r="C8" s="612" t="s">
        <v>192</v>
      </c>
      <c r="D8" s="90">
        <f aca="true" t="shared" si="0" ref="D8:D17">E8+F8</f>
        <v>814813</v>
      </c>
      <c r="E8" s="91">
        <v>814813</v>
      </c>
      <c r="F8" s="91">
        <v>0</v>
      </c>
      <c r="G8" s="75"/>
      <c r="H8" s="75"/>
      <c r="I8" s="75"/>
    </row>
    <row r="9" spans="1:9" ht="18" customHeight="1">
      <c r="A9" s="527"/>
      <c r="B9" s="55">
        <v>15013</v>
      </c>
      <c r="C9" s="612"/>
      <c r="D9" s="90">
        <f t="shared" si="0"/>
        <v>300000</v>
      </c>
      <c r="E9" s="48">
        <v>300000</v>
      </c>
      <c r="F9" s="91">
        <v>0</v>
      </c>
      <c r="G9" s="75"/>
      <c r="H9" s="75"/>
      <c r="I9" s="75"/>
    </row>
    <row r="10" spans="1:9" ht="90" customHeight="1">
      <c r="A10" s="55">
        <v>730</v>
      </c>
      <c r="B10" s="55">
        <v>73095</v>
      </c>
      <c r="C10" s="91" t="s">
        <v>193</v>
      </c>
      <c r="D10" s="90">
        <f t="shared" si="0"/>
        <v>2513143</v>
      </c>
      <c r="E10" s="48">
        <v>2513143</v>
      </c>
      <c r="F10" s="91">
        <v>0</v>
      </c>
      <c r="G10" s="75"/>
      <c r="H10" s="75"/>
      <c r="I10" s="75"/>
    </row>
    <row r="11" spans="1:9" ht="18" customHeight="1">
      <c r="A11" s="527">
        <v>801</v>
      </c>
      <c r="B11" s="55">
        <v>80146</v>
      </c>
      <c r="C11" s="612" t="s">
        <v>192</v>
      </c>
      <c r="D11" s="90">
        <f t="shared" si="0"/>
        <v>690061</v>
      </c>
      <c r="E11" s="48">
        <v>614401</v>
      </c>
      <c r="F11" s="91">
        <v>75660</v>
      </c>
      <c r="G11" s="75"/>
      <c r="H11" s="75"/>
      <c r="I11" s="75"/>
    </row>
    <row r="12" spans="1:9" ht="18" customHeight="1">
      <c r="A12" s="527"/>
      <c r="B12" s="55">
        <v>80195</v>
      </c>
      <c r="C12" s="612"/>
      <c r="D12" s="90">
        <f t="shared" si="0"/>
        <v>2387416</v>
      </c>
      <c r="E12" s="48">
        <v>2354961</v>
      </c>
      <c r="F12" s="91">
        <v>32455</v>
      </c>
      <c r="G12" s="75"/>
      <c r="H12" s="75"/>
      <c r="I12" s="75"/>
    </row>
    <row r="13" spans="1:9" ht="18" customHeight="1">
      <c r="A13" s="527">
        <v>852</v>
      </c>
      <c r="B13" s="55">
        <v>85218</v>
      </c>
      <c r="C13" s="612"/>
      <c r="D13" s="90">
        <f t="shared" si="0"/>
        <v>452514</v>
      </c>
      <c r="E13" s="48">
        <v>452514</v>
      </c>
      <c r="F13" s="91">
        <v>0</v>
      </c>
      <c r="G13" s="75"/>
      <c r="H13" s="75"/>
      <c r="I13" s="75"/>
    </row>
    <row r="14" spans="1:9" ht="18" customHeight="1">
      <c r="A14" s="527"/>
      <c r="B14" s="55">
        <v>85219</v>
      </c>
      <c r="C14" s="612"/>
      <c r="D14" s="90">
        <f t="shared" si="0"/>
        <v>1256984</v>
      </c>
      <c r="E14" s="48">
        <v>1256984</v>
      </c>
      <c r="F14" s="91">
        <v>0</v>
      </c>
      <c r="G14" s="75"/>
      <c r="H14" s="75"/>
      <c r="I14" s="75"/>
    </row>
    <row r="15" spans="1:9" ht="18" customHeight="1">
      <c r="A15" s="527"/>
      <c r="B15" s="55">
        <v>85295</v>
      </c>
      <c r="C15" s="612"/>
      <c r="D15" s="90">
        <f t="shared" si="0"/>
        <v>166446</v>
      </c>
      <c r="E15" s="48">
        <v>131946</v>
      </c>
      <c r="F15" s="91">
        <v>34500</v>
      </c>
      <c r="G15" s="75"/>
      <c r="H15" s="75"/>
      <c r="I15" s="75"/>
    </row>
    <row r="16" spans="1:9" ht="18" customHeight="1">
      <c r="A16" s="55">
        <v>853</v>
      </c>
      <c r="B16" s="55">
        <v>85395</v>
      </c>
      <c r="C16" s="612" t="s">
        <v>192</v>
      </c>
      <c r="D16" s="90">
        <f t="shared" si="0"/>
        <v>857033</v>
      </c>
      <c r="E16" s="48">
        <v>857033</v>
      </c>
      <c r="F16" s="91">
        <v>0</v>
      </c>
      <c r="G16" s="75"/>
      <c r="H16" s="75"/>
      <c r="I16" s="75"/>
    </row>
    <row r="17" spans="1:9" ht="18" customHeight="1">
      <c r="A17" s="55">
        <v>854</v>
      </c>
      <c r="B17" s="55">
        <v>85495</v>
      </c>
      <c r="C17" s="612"/>
      <c r="D17" s="90">
        <f t="shared" si="0"/>
        <v>1946440</v>
      </c>
      <c r="E17" s="48">
        <v>1917910</v>
      </c>
      <c r="F17" s="91">
        <v>28530</v>
      </c>
      <c r="G17" s="75"/>
      <c r="H17" s="75"/>
      <c r="I17" s="75"/>
    </row>
    <row r="18" spans="1:9" ht="18" customHeight="1">
      <c r="A18" s="574" t="s">
        <v>73</v>
      </c>
      <c r="B18" s="574"/>
      <c r="C18" s="92"/>
      <c r="D18" s="92">
        <f>SUM(D8:D17)</f>
        <v>11384850</v>
      </c>
      <c r="E18" s="92">
        <f>SUM(E8:E17)</f>
        <v>11213705</v>
      </c>
      <c r="F18" s="92">
        <f>SUM(F8:F17)</f>
        <v>171145</v>
      </c>
      <c r="G18" s="93"/>
      <c r="H18" s="93"/>
      <c r="I18" s="93"/>
    </row>
    <row r="19" spans="1:10" ht="12.75">
      <c r="A19" s="616"/>
      <c r="B19" s="616"/>
      <c r="C19" s="616"/>
      <c r="D19" s="616"/>
      <c r="E19" s="616"/>
      <c r="F19" s="616"/>
      <c r="G19" s="94"/>
      <c r="H19" s="94"/>
      <c r="I19" s="75"/>
      <c r="J19" s="95"/>
    </row>
    <row r="20" spans="1:10" s="88" customFormat="1" ht="19.5" customHeight="1">
      <c r="A20" s="614" t="s">
        <v>195</v>
      </c>
      <c r="B20" s="614"/>
      <c r="C20" s="614"/>
      <c r="D20" s="614"/>
      <c r="E20" s="614"/>
      <c r="F20" s="614"/>
      <c r="G20" s="94"/>
      <c r="H20" s="96"/>
      <c r="I20" s="97"/>
      <c r="J20" s="98"/>
    </row>
    <row r="21" spans="1:10" ht="18" customHeight="1">
      <c r="A21" s="527" t="s">
        <v>3</v>
      </c>
      <c r="B21" s="527" t="s">
        <v>4</v>
      </c>
      <c r="C21" s="588" t="s">
        <v>187</v>
      </c>
      <c r="D21" s="588" t="s">
        <v>188</v>
      </c>
      <c r="E21" s="615" t="s">
        <v>189</v>
      </c>
      <c r="F21" s="615"/>
      <c r="G21" s="94"/>
      <c r="H21" s="94"/>
      <c r="I21" s="75"/>
      <c r="J21" s="95"/>
    </row>
    <row r="22" spans="1:10" ht="18" customHeight="1">
      <c r="A22" s="527"/>
      <c r="B22" s="527"/>
      <c r="C22" s="588"/>
      <c r="D22" s="588"/>
      <c r="E22" s="89" t="s">
        <v>190</v>
      </c>
      <c r="F22" s="89" t="s">
        <v>191</v>
      </c>
      <c r="G22" s="94"/>
      <c r="H22" s="94"/>
      <c r="I22" s="75"/>
      <c r="J22" s="95"/>
    </row>
    <row r="23" spans="1:10" ht="18" customHeight="1">
      <c r="A23" s="527">
        <v>150</v>
      </c>
      <c r="B23" s="55">
        <v>15011</v>
      </c>
      <c r="C23" s="612" t="s">
        <v>192</v>
      </c>
      <c r="D23" s="90">
        <f aca="true" t="shared" si="1" ref="D23:D31">E23+F23</f>
        <v>4517389</v>
      </c>
      <c r="E23" s="91">
        <v>4517389</v>
      </c>
      <c r="F23" s="91">
        <v>0</v>
      </c>
      <c r="G23" s="94"/>
      <c r="H23" s="94"/>
      <c r="I23" s="75"/>
      <c r="J23" s="95"/>
    </row>
    <row r="24" spans="1:10" ht="18" customHeight="1">
      <c r="A24" s="527"/>
      <c r="B24" s="55">
        <v>15013</v>
      </c>
      <c r="C24" s="612"/>
      <c r="D24" s="90">
        <f t="shared" si="1"/>
        <v>5472769</v>
      </c>
      <c r="E24" s="91">
        <v>5472769</v>
      </c>
      <c r="F24" s="91">
        <v>0</v>
      </c>
      <c r="G24" s="99"/>
      <c r="H24" s="99"/>
      <c r="I24" s="99"/>
      <c r="J24" s="94"/>
    </row>
    <row r="25" spans="1:9" ht="90" customHeight="1">
      <c r="A25" s="55">
        <v>730</v>
      </c>
      <c r="B25" s="55">
        <v>73095</v>
      </c>
      <c r="C25" s="91" t="s">
        <v>193</v>
      </c>
      <c r="D25" s="90">
        <f t="shared" si="1"/>
        <v>1353889</v>
      </c>
      <c r="E25" s="91">
        <v>1353889</v>
      </c>
      <c r="F25" s="91">
        <v>0</v>
      </c>
      <c r="G25" s="94"/>
      <c r="H25" s="94"/>
      <c r="I25" s="75"/>
    </row>
    <row r="26" spans="1:9" ht="18" customHeight="1">
      <c r="A26" s="527">
        <v>801</v>
      </c>
      <c r="B26" s="55">
        <v>80146</v>
      </c>
      <c r="C26" s="612" t="s">
        <v>192</v>
      </c>
      <c r="D26" s="90">
        <f t="shared" si="1"/>
        <v>5941</v>
      </c>
      <c r="E26" s="91">
        <v>5941</v>
      </c>
      <c r="F26" s="91">
        <v>0</v>
      </c>
      <c r="G26" s="75"/>
      <c r="H26" s="75"/>
      <c r="I26" s="75"/>
    </row>
    <row r="27" spans="1:9" ht="18" customHeight="1">
      <c r="A27" s="527"/>
      <c r="B27" s="55">
        <v>80195</v>
      </c>
      <c r="C27" s="612"/>
      <c r="D27" s="90">
        <f t="shared" si="1"/>
        <v>1215090</v>
      </c>
      <c r="E27" s="91">
        <v>1215090</v>
      </c>
      <c r="F27" s="91">
        <v>0</v>
      </c>
      <c r="G27" s="75"/>
      <c r="H27" s="75"/>
      <c r="I27" s="75"/>
    </row>
    <row r="28" spans="1:9" ht="18" customHeight="1">
      <c r="A28" s="55">
        <v>852</v>
      </c>
      <c r="B28" s="55">
        <v>85295</v>
      </c>
      <c r="C28" s="612"/>
      <c r="D28" s="90">
        <f t="shared" si="1"/>
        <v>3662009</v>
      </c>
      <c r="E28" s="91">
        <v>3662009</v>
      </c>
      <c r="F28" s="91">
        <v>0</v>
      </c>
      <c r="G28" s="100"/>
      <c r="H28" s="75"/>
      <c r="I28" s="75"/>
    </row>
    <row r="29" spans="1:9" ht="39.75" customHeight="1">
      <c r="A29" s="527">
        <v>853</v>
      </c>
      <c r="B29" s="55">
        <v>85332</v>
      </c>
      <c r="C29" s="91" t="s">
        <v>196</v>
      </c>
      <c r="D29" s="90">
        <f t="shared" si="1"/>
        <v>1662667</v>
      </c>
      <c r="E29" s="91">
        <v>1662667</v>
      </c>
      <c r="F29" s="91">
        <v>0</v>
      </c>
      <c r="G29" s="75"/>
      <c r="H29" s="75"/>
      <c r="I29" s="75"/>
    </row>
    <row r="30" spans="1:9" ht="18" customHeight="1">
      <c r="A30" s="527"/>
      <c r="B30" s="55">
        <v>85395</v>
      </c>
      <c r="C30" s="612" t="s">
        <v>192</v>
      </c>
      <c r="D30" s="90">
        <f t="shared" si="1"/>
        <v>2615815</v>
      </c>
      <c r="E30" s="91">
        <v>2615815</v>
      </c>
      <c r="F30" s="91">
        <v>0</v>
      </c>
      <c r="G30" s="75"/>
      <c r="H30" s="75"/>
      <c r="I30" s="75"/>
    </row>
    <row r="31" spans="1:9" ht="18" customHeight="1">
      <c r="A31" s="55">
        <v>854</v>
      </c>
      <c r="B31" s="55">
        <v>85495</v>
      </c>
      <c r="C31" s="612"/>
      <c r="D31" s="90">
        <f t="shared" si="1"/>
        <v>435000</v>
      </c>
      <c r="E31" s="48">
        <v>435000</v>
      </c>
      <c r="F31" s="91">
        <v>0</v>
      </c>
      <c r="G31" s="75"/>
      <c r="H31" s="75"/>
      <c r="I31" s="75"/>
    </row>
    <row r="32" spans="1:9" ht="18" customHeight="1">
      <c r="A32" s="574" t="s">
        <v>73</v>
      </c>
      <c r="B32" s="574"/>
      <c r="C32" s="92"/>
      <c r="D32" s="92">
        <f>SUM(D23:D31)</f>
        <v>20940569</v>
      </c>
      <c r="E32" s="92">
        <f>SUM(E23:E31)</f>
        <v>20940569</v>
      </c>
      <c r="F32" s="92">
        <f>SUM(F23:F31)</f>
        <v>0</v>
      </c>
      <c r="G32" s="75"/>
      <c r="H32" s="75"/>
      <c r="I32" s="75"/>
    </row>
    <row r="33" spans="4:6" s="101" customFormat="1" ht="12.75">
      <c r="D33" s="102"/>
      <c r="E33" s="102"/>
      <c r="F33" s="102"/>
    </row>
    <row r="34" spans="1:6" ht="12.75">
      <c r="A34" s="103"/>
      <c r="B34" s="103"/>
      <c r="C34" s="103"/>
      <c r="D34" s="103"/>
      <c r="E34" s="103"/>
      <c r="F34" s="103"/>
    </row>
    <row r="35" ht="12.75">
      <c r="D35" s="103"/>
    </row>
    <row r="36" ht="12.75">
      <c r="D36" s="103"/>
    </row>
    <row r="37" ht="12.75">
      <c r="D37" s="103"/>
    </row>
    <row r="38" ht="12.75">
      <c r="D38" s="103"/>
    </row>
    <row r="39" ht="12.75">
      <c r="D39" s="103"/>
    </row>
    <row r="40" ht="12.75">
      <c r="D40" s="103"/>
    </row>
    <row r="41" spans="4:6" s="104" customFormat="1" ht="12.75">
      <c r="D41" s="93"/>
      <c r="E41" s="93"/>
      <c r="F41" s="93"/>
    </row>
    <row r="168" ht="12.75">
      <c r="D168" s="387">
        <f>115000000+12000000</f>
        <v>127000000</v>
      </c>
    </row>
    <row r="276" ht="12.75">
      <c r="D276" s="387"/>
    </row>
  </sheetData>
  <sheetProtection/>
  <mergeCells count="30">
    <mergeCell ref="A32:B32"/>
    <mergeCell ref="D1:F1"/>
    <mergeCell ref="A23:A24"/>
    <mergeCell ref="C23:C24"/>
    <mergeCell ref="A26:A27"/>
    <mergeCell ref="C26:C28"/>
    <mergeCell ref="A29:A30"/>
    <mergeCell ref="C30:C31"/>
    <mergeCell ref="A18:B18"/>
    <mergeCell ref="A19:F19"/>
    <mergeCell ref="A20:F20"/>
    <mergeCell ref="A21:A22"/>
    <mergeCell ref="B21:B22"/>
    <mergeCell ref="C21:C22"/>
    <mergeCell ref="D21:D22"/>
    <mergeCell ref="E21:F21"/>
    <mergeCell ref="C16:C17"/>
    <mergeCell ref="A1:B1"/>
    <mergeCell ref="A3:F3"/>
    <mergeCell ref="A5:F5"/>
    <mergeCell ref="A6:A7"/>
    <mergeCell ref="B6:B7"/>
    <mergeCell ref="C6:C7"/>
    <mergeCell ref="D6:D7"/>
    <mergeCell ref="E6:F6"/>
    <mergeCell ref="A8:A9"/>
    <mergeCell ref="C8:C9"/>
    <mergeCell ref="A11:A12"/>
    <mergeCell ref="C11:C15"/>
    <mergeCell ref="A13:A15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/>
  </sheetPr>
  <dimension ref="A1:J276"/>
  <sheetViews>
    <sheetView view="pageBreakPreview" zoomScaleSheetLayoutView="100" zoomScalePageLayoutView="0" workbookViewId="0" topLeftCell="A1">
      <selection activeCell="H6" sqref="H6"/>
    </sheetView>
  </sheetViews>
  <sheetFormatPr defaultColWidth="8.796875" defaultRowHeight="14.25"/>
  <cols>
    <col min="1" max="2" width="7.59765625" style="60" customWidth="1"/>
    <col min="3" max="3" width="35.59765625" style="60" customWidth="1"/>
    <col min="4" max="6" width="10.19921875" style="60" customWidth="1"/>
    <col min="7" max="7" width="17.19921875" style="60" customWidth="1"/>
    <col min="8" max="8" width="9" style="60" customWidth="1"/>
    <col min="9" max="9" width="9.69921875" style="60" bestFit="1" customWidth="1"/>
    <col min="10" max="255" width="9" style="60" customWidth="1"/>
    <col min="256" max="16384" width="6.69921875" style="60" customWidth="1"/>
  </cols>
  <sheetData>
    <row r="1" spans="1:6" ht="64.5" customHeight="1">
      <c r="A1" s="613"/>
      <c r="B1" s="613"/>
      <c r="C1" s="105"/>
      <c r="D1" s="524" t="s">
        <v>514</v>
      </c>
      <c r="E1" s="524"/>
      <c r="F1" s="524"/>
    </row>
    <row r="3" spans="1:6" ht="46.5" customHeight="1">
      <c r="A3" s="579" t="s">
        <v>197</v>
      </c>
      <c r="B3" s="579"/>
      <c r="C3" s="579"/>
      <c r="D3" s="579"/>
      <c r="E3" s="579"/>
      <c r="F3" s="579"/>
    </row>
    <row r="4" spans="1:6" ht="15">
      <c r="A4" s="56"/>
      <c r="B4" s="56"/>
      <c r="C4" s="56"/>
      <c r="D4" s="56"/>
      <c r="E4" s="56"/>
      <c r="F4" s="87" t="s">
        <v>1</v>
      </c>
    </row>
    <row r="5" spans="1:6" s="88" customFormat="1" ht="19.5" customHeight="1">
      <c r="A5" s="614" t="s">
        <v>186</v>
      </c>
      <c r="B5" s="614"/>
      <c r="C5" s="614"/>
      <c r="D5" s="614"/>
      <c r="E5" s="614"/>
      <c r="F5" s="614"/>
    </row>
    <row r="6" spans="1:6" ht="18" customHeight="1">
      <c r="A6" s="527" t="s">
        <v>3</v>
      </c>
      <c r="B6" s="527" t="s">
        <v>4</v>
      </c>
      <c r="C6" s="588" t="s">
        <v>187</v>
      </c>
      <c r="D6" s="588" t="s">
        <v>188</v>
      </c>
      <c r="E6" s="615" t="s">
        <v>189</v>
      </c>
      <c r="F6" s="615"/>
    </row>
    <row r="7" spans="1:6" ht="18" customHeight="1">
      <c r="A7" s="527"/>
      <c r="B7" s="527"/>
      <c r="C7" s="588"/>
      <c r="D7" s="588"/>
      <c r="E7" s="89" t="s">
        <v>190</v>
      </c>
      <c r="F7" s="89" t="s">
        <v>191</v>
      </c>
    </row>
    <row r="8" spans="1:9" ht="18" customHeight="1">
      <c r="A8" s="55">
        <v>750</v>
      </c>
      <c r="B8" s="55">
        <v>75095</v>
      </c>
      <c r="C8" s="612" t="s">
        <v>198</v>
      </c>
      <c r="D8" s="106">
        <f>E8+F8</f>
        <v>18691</v>
      </c>
      <c r="E8" s="107">
        <v>0</v>
      </c>
      <c r="F8" s="107">
        <v>18691</v>
      </c>
      <c r="G8" s="100"/>
      <c r="H8" s="75"/>
      <c r="I8" s="75"/>
    </row>
    <row r="9" spans="1:9" ht="18" customHeight="1">
      <c r="A9" s="527">
        <v>921</v>
      </c>
      <c r="B9" s="55">
        <v>92120</v>
      </c>
      <c r="C9" s="612"/>
      <c r="D9" s="106">
        <f>E9+F9</f>
        <v>866897</v>
      </c>
      <c r="E9" s="107">
        <v>0</v>
      </c>
      <c r="F9" s="107">
        <v>866897</v>
      </c>
      <c r="G9" s="100"/>
      <c r="H9" s="75"/>
      <c r="I9" s="75"/>
    </row>
    <row r="10" spans="1:9" ht="18" customHeight="1">
      <c r="A10" s="527"/>
      <c r="B10" s="55">
        <v>92195</v>
      </c>
      <c r="C10" s="612"/>
      <c r="D10" s="106">
        <f>E10+F10</f>
        <v>4864271</v>
      </c>
      <c r="E10" s="107">
        <v>0</v>
      </c>
      <c r="F10" s="107">
        <v>4864271</v>
      </c>
      <c r="G10" s="100"/>
      <c r="H10" s="75"/>
      <c r="I10" s="75"/>
    </row>
    <row r="11" spans="1:9" ht="18" customHeight="1">
      <c r="A11" s="574" t="s">
        <v>73</v>
      </c>
      <c r="B11" s="574"/>
      <c r="C11" s="92"/>
      <c r="D11" s="12">
        <f>SUM(D8:D10)</f>
        <v>5749859</v>
      </c>
      <c r="E11" s="12">
        <f>SUM(E8:E10)</f>
        <v>0</v>
      </c>
      <c r="F11" s="12">
        <f>SUM(F8:F10)</f>
        <v>5749859</v>
      </c>
      <c r="G11" s="100"/>
      <c r="H11" s="75"/>
      <c r="I11" s="75"/>
    </row>
    <row r="12" spans="1:9" ht="32.25" customHeight="1">
      <c r="A12" s="616"/>
      <c r="B12" s="616"/>
      <c r="C12" s="616"/>
      <c r="D12" s="616"/>
      <c r="E12" s="616"/>
      <c r="F12" s="616"/>
      <c r="G12" s="100"/>
      <c r="H12" s="75"/>
      <c r="I12" s="75"/>
    </row>
    <row r="13" spans="1:9" s="88" customFormat="1" ht="19.5" customHeight="1">
      <c r="A13" s="614" t="s">
        <v>195</v>
      </c>
      <c r="B13" s="614"/>
      <c r="C13" s="614"/>
      <c r="D13" s="614"/>
      <c r="E13" s="614"/>
      <c r="F13" s="614"/>
      <c r="G13" s="108"/>
      <c r="H13" s="96"/>
      <c r="I13" s="96"/>
    </row>
    <row r="14" spans="1:9" ht="18" customHeight="1">
      <c r="A14" s="527" t="s">
        <v>3</v>
      </c>
      <c r="B14" s="527" t="s">
        <v>4</v>
      </c>
      <c r="C14" s="588" t="s">
        <v>187</v>
      </c>
      <c r="D14" s="588" t="s">
        <v>188</v>
      </c>
      <c r="E14" s="615" t="s">
        <v>189</v>
      </c>
      <c r="F14" s="615"/>
      <c r="G14" s="100"/>
      <c r="H14" s="75"/>
      <c r="I14" s="75"/>
    </row>
    <row r="15" spans="1:9" ht="18" customHeight="1">
      <c r="A15" s="527"/>
      <c r="B15" s="527"/>
      <c r="C15" s="588"/>
      <c r="D15" s="588"/>
      <c r="E15" s="89" t="s">
        <v>190</v>
      </c>
      <c r="F15" s="89" t="s">
        <v>191</v>
      </c>
      <c r="G15" s="100"/>
      <c r="H15" s="75"/>
      <c r="I15" s="75"/>
    </row>
    <row r="16" spans="1:9" ht="18" customHeight="1">
      <c r="A16" s="55">
        <v>150</v>
      </c>
      <c r="B16" s="55">
        <v>15011</v>
      </c>
      <c r="C16" s="612" t="s">
        <v>198</v>
      </c>
      <c r="D16" s="90">
        <f>E16+F16</f>
        <v>60712943</v>
      </c>
      <c r="E16" s="91">
        <v>1856150</v>
      </c>
      <c r="F16" s="91">
        <v>58856793</v>
      </c>
      <c r="G16" s="100"/>
      <c r="H16" s="75"/>
      <c r="I16" s="75"/>
    </row>
    <row r="17" spans="1:10" ht="18" customHeight="1">
      <c r="A17" s="527">
        <v>400</v>
      </c>
      <c r="B17" s="55">
        <v>40001</v>
      </c>
      <c r="C17" s="612"/>
      <c r="D17" s="90">
        <f aca="true" t="shared" si="0" ref="D17:D22">E17+F17</f>
        <v>827574</v>
      </c>
      <c r="E17" s="91">
        <v>0</v>
      </c>
      <c r="F17" s="91">
        <v>827574</v>
      </c>
      <c r="G17" s="100"/>
      <c r="H17" s="75"/>
      <c r="I17" s="75"/>
      <c r="J17" s="109"/>
    </row>
    <row r="18" spans="1:10" ht="18" customHeight="1">
      <c r="A18" s="527"/>
      <c r="B18" s="55">
        <v>40003</v>
      </c>
      <c r="C18" s="612"/>
      <c r="D18" s="90">
        <f t="shared" si="0"/>
        <v>6530</v>
      </c>
      <c r="E18" s="91">
        <v>0</v>
      </c>
      <c r="F18" s="91">
        <v>6530</v>
      </c>
      <c r="G18" s="100"/>
      <c r="H18" s="75"/>
      <c r="I18" s="75"/>
      <c r="J18" s="109"/>
    </row>
    <row r="19" spans="1:9" ht="18" customHeight="1">
      <c r="A19" s="527"/>
      <c r="B19" s="55">
        <v>40095</v>
      </c>
      <c r="C19" s="612"/>
      <c r="D19" s="90">
        <f t="shared" si="0"/>
        <v>474100</v>
      </c>
      <c r="E19" s="91">
        <v>0</v>
      </c>
      <c r="F19" s="91">
        <v>474100</v>
      </c>
      <c r="G19" s="100"/>
      <c r="H19" s="75"/>
      <c r="I19" s="75"/>
    </row>
    <row r="20" spans="1:9" ht="18" customHeight="1">
      <c r="A20" s="55">
        <v>851</v>
      </c>
      <c r="B20" s="55">
        <v>85115</v>
      </c>
      <c r="C20" s="612"/>
      <c r="D20" s="90">
        <f t="shared" si="0"/>
        <v>256735</v>
      </c>
      <c r="E20" s="91">
        <v>0</v>
      </c>
      <c r="F20" s="91">
        <v>256735</v>
      </c>
      <c r="G20" s="75"/>
      <c r="H20" s="75"/>
      <c r="I20" s="75"/>
    </row>
    <row r="21" spans="1:9" ht="18" customHeight="1">
      <c r="A21" s="527">
        <v>921</v>
      </c>
      <c r="B21" s="55">
        <v>92120</v>
      </c>
      <c r="C21" s="612"/>
      <c r="D21" s="90">
        <f t="shared" si="0"/>
        <v>2822429</v>
      </c>
      <c r="E21" s="48">
        <v>0</v>
      </c>
      <c r="F21" s="91">
        <v>2822429</v>
      </c>
      <c r="G21" s="75"/>
      <c r="H21" s="75"/>
      <c r="I21" s="75"/>
    </row>
    <row r="22" spans="1:9" ht="18" customHeight="1">
      <c r="A22" s="527"/>
      <c r="B22" s="55">
        <v>92195</v>
      </c>
      <c r="C22" s="612"/>
      <c r="D22" s="90">
        <f t="shared" si="0"/>
        <v>647707</v>
      </c>
      <c r="E22" s="48">
        <v>0</v>
      </c>
      <c r="F22" s="91">
        <v>647707</v>
      </c>
      <c r="G22" s="75"/>
      <c r="H22" s="75"/>
      <c r="I22" s="75"/>
    </row>
    <row r="23" spans="1:6" ht="18" customHeight="1">
      <c r="A23" s="574" t="s">
        <v>73</v>
      </c>
      <c r="B23" s="574"/>
      <c r="C23" s="92"/>
      <c r="D23" s="92">
        <f>SUM(D16:D22)</f>
        <v>65748018</v>
      </c>
      <c r="E23" s="92">
        <f>SUM(E16:E22)</f>
        <v>1856150</v>
      </c>
      <c r="F23" s="92">
        <f>SUM(F16:F22)</f>
        <v>63891868</v>
      </c>
    </row>
    <row r="24" spans="4:6" s="104" customFormat="1" ht="12.75">
      <c r="D24" s="93"/>
      <c r="E24" s="93"/>
      <c r="F24" s="93"/>
    </row>
    <row r="25" spans="1:6" ht="12.75">
      <c r="A25" s="103"/>
      <c r="B25" s="103"/>
      <c r="C25" s="109"/>
      <c r="D25" s="100"/>
      <c r="E25" s="110"/>
      <c r="F25" s="110"/>
    </row>
    <row r="26" spans="3:6" ht="12.75">
      <c r="C26" s="109"/>
      <c r="D26" s="100"/>
      <c r="E26" s="110"/>
      <c r="F26" s="110"/>
    </row>
    <row r="27" spans="3:6" s="104" customFormat="1" ht="12.75">
      <c r="C27" s="111"/>
      <c r="D27" s="112"/>
      <c r="E27" s="112"/>
      <c r="F27" s="112"/>
    </row>
    <row r="28" spans="4:6" ht="12.75">
      <c r="D28" s="110"/>
      <c r="E28" s="110"/>
      <c r="F28" s="110"/>
    </row>
    <row r="168" ht="12.75">
      <c r="D168" s="387">
        <f>115000000+12000000</f>
        <v>127000000</v>
      </c>
    </row>
    <row r="276" ht="12.75">
      <c r="D276" s="387"/>
    </row>
  </sheetData>
  <sheetProtection/>
  <mergeCells count="23">
    <mergeCell ref="C16:C22"/>
    <mergeCell ref="A17:A19"/>
    <mergeCell ref="A21:A22"/>
    <mergeCell ref="A23:B23"/>
    <mergeCell ref="D1:F1"/>
    <mergeCell ref="C8:C10"/>
    <mergeCell ref="A9:A10"/>
    <mergeCell ref="A11:B11"/>
    <mergeCell ref="A12:F12"/>
    <mergeCell ref="A13:F13"/>
    <mergeCell ref="A14:A15"/>
    <mergeCell ref="B14:B15"/>
    <mergeCell ref="C14:C15"/>
    <mergeCell ref="D14:D15"/>
    <mergeCell ref="E14:F14"/>
    <mergeCell ref="A1:B1"/>
    <mergeCell ref="A3:F3"/>
    <mergeCell ref="A5:F5"/>
    <mergeCell ref="A6:A7"/>
    <mergeCell ref="B6:B7"/>
    <mergeCell ref="C6:C7"/>
    <mergeCell ref="D6:D7"/>
    <mergeCell ref="E6:F6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/>
  </sheetPr>
  <dimension ref="A1:I276"/>
  <sheetViews>
    <sheetView view="pageBreakPreview" zoomScale="120" zoomScaleSheetLayoutView="120" zoomScalePageLayoutView="0" workbookViewId="0" topLeftCell="B1">
      <selection activeCell="D1" sqref="D1:F1"/>
    </sheetView>
  </sheetViews>
  <sheetFormatPr defaultColWidth="8.796875" defaultRowHeight="14.25"/>
  <cols>
    <col min="1" max="2" width="7.59765625" style="60" customWidth="1"/>
    <col min="3" max="3" width="35.59765625" style="60" customWidth="1"/>
    <col min="4" max="6" width="10.19921875" style="60" customWidth="1"/>
    <col min="7" max="7" width="17.19921875" style="60" customWidth="1"/>
    <col min="8" max="8" width="9" style="60" customWidth="1"/>
    <col min="9" max="9" width="9.69921875" style="60" bestFit="1" customWidth="1"/>
    <col min="10" max="255" width="9" style="60" customWidth="1"/>
    <col min="256" max="16384" width="6.69921875" style="60" customWidth="1"/>
  </cols>
  <sheetData>
    <row r="1" spans="1:6" ht="54" customHeight="1">
      <c r="A1" s="613"/>
      <c r="B1" s="613"/>
      <c r="C1" s="105"/>
      <c r="D1" s="524" t="s">
        <v>515</v>
      </c>
      <c r="E1" s="524"/>
      <c r="F1" s="524"/>
    </row>
    <row r="3" spans="1:6" ht="46.5" customHeight="1">
      <c r="A3" s="579" t="s">
        <v>485</v>
      </c>
      <c r="B3" s="579"/>
      <c r="C3" s="579"/>
      <c r="D3" s="579"/>
      <c r="E3" s="579"/>
      <c r="F3" s="579"/>
    </row>
    <row r="4" spans="1:6" ht="15">
      <c r="A4" s="56"/>
      <c r="B4" s="56"/>
      <c r="C4" s="56"/>
      <c r="D4" s="56"/>
      <c r="E4" s="56"/>
      <c r="F4" s="87" t="s">
        <v>1</v>
      </c>
    </row>
    <row r="5" spans="1:9" s="88" customFormat="1" ht="19.5" customHeight="1">
      <c r="A5" s="614" t="s">
        <v>199</v>
      </c>
      <c r="B5" s="614"/>
      <c r="C5" s="614"/>
      <c r="D5" s="614"/>
      <c r="E5" s="614"/>
      <c r="F5" s="614"/>
      <c r="G5" s="108"/>
      <c r="H5" s="96"/>
      <c r="I5" s="96"/>
    </row>
    <row r="6" spans="1:9" ht="18" customHeight="1">
      <c r="A6" s="527" t="s">
        <v>3</v>
      </c>
      <c r="B6" s="527" t="s">
        <v>4</v>
      </c>
      <c r="C6" s="588" t="s">
        <v>187</v>
      </c>
      <c r="D6" s="588" t="s">
        <v>188</v>
      </c>
      <c r="E6" s="615" t="s">
        <v>189</v>
      </c>
      <c r="F6" s="615"/>
      <c r="G6" s="100"/>
      <c r="H6" s="75"/>
      <c r="I6" s="75"/>
    </row>
    <row r="7" spans="1:9" ht="18" customHeight="1">
      <c r="A7" s="527"/>
      <c r="B7" s="527"/>
      <c r="C7" s="588"/>
      <c r="D7" s="588"/>
      <c r="E7" s="89" t="s">
        <v>190</v>
      </c>
      <c r="F7" s="89" t="s">
        <v>191</v>
      </c>
      <c r="G7" s="100"/>
      <c r="H7" s="75"/>
      <c r="I7" s="75"/>
    </row>
    <row r="8" spans="1:9" ht="63.75">
      <c r="A8" s="55">
        <v>750</v>
      </c>
      <c r="B8" s="55">
        <v>75095</v>
      </c>
      <c r="C8" s="91" t="s">
        <v>200</v>
      </c>
      <c r="D8" s="90">
        <f>E8+F8</f>
        <v>2100000</v>
      </c>
      <c r="E8" s="91"/>
      <c r="F8" s="91">
        <v>2100000</v>
      </c>
      <c r="G8" s="100"/>
      <c r="H8" s="75"/>
      <c r="I8" s="75"/>
    </row>
    <row r="9" spans="1:6" ht="18" customHeight="1">
      <c r="A9" s="574" t="s">
        <v>73</v>
      </c>
      <c r="B9" s="574"/>
      <c r="C9" s="92"/>
      <c r="D9" s="92">
        <f>SUM(D8:D8)</f>
        <v>2100000</v>
      </c>
      <c r="E9" s="92">
        <f>SUM(E8:E8)</f>
        <v>0</v>
      </c>
      <c r="F9" s="92">
        <f>SUM(F8:F8)</f>
        <v>2100000</v>
      </c>
    </row>
    <row r="10" spans="4:6" s="104" customFormat="1" ht="12.75">
      <c r="D10" s="93"/>
      <c r="E10" s="93"/>
      <c r="F10" s="93"/>
    </row>
    <row r="11" spans="1:6" ht="12.75">
      <c r="A11" s="103"/>
      <c r="B11" s="103"/>
      <c r="C11" s="109"/>
      <c r="D11" s="100"/>
      <c r="E11" s="110"/>
      <c r="F11" s="110"/>
    </row>
    <row r="12" spans="3:6" ht="12.75">
      <c r="C12" s="109"/>
      <c r="D12" s="100"/>
      <c r="E12" s="110"/>
      <c r="F12" s="110"/>
    </row>
    <row r="13" spans="3:6" s="104" customFormat="1" ht="12.75">
      <c r="C13" s="111"/>
      <c r="D13" s="112"/>
      <c r="E13" s="112"/>
      <c r="F13" s="112"/>
    </row>
    <row r="14" spans="4:6" ht="12.75">
      <c r="D14" s="110"/>
      <c r="E14" s="110"/>
      <c r="F14" s="110"/>
    </row>
    <row r="168" ht="12.75">
      <c r="D168" s="387">
        <f>115000000+12000000</f>
        <v>127000000</v>
      </c>
    </row>
    <row r="276" ht="12.75">
      <c r="D276" s="387"/>
    </row>
  </sheetData>
  <sheetProtection/>
  <mergeCells count="10">
    <mergeCell ref="A9:B9"/>
    <mergeCell ref="D1:F1"/>
    <mergeCell ref="A1:B1"/>
    <mergeCell ref="A3:F3"/>
    <mergeCell ref="A5:F5"/>
    <mergeCell ref="A6:A7"/>
    <mergeCell ref="B6:B7"/>
    <mergeCell ref="C6:C7"/>
    <mergeCell ref="D6:D7"/>
    <mergeCell ref="E6:F6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/>
  </sheetPr>
  <dimension ref="A1:H276"/>
  <sheetViews>
    <sheetView view="pageBreakPreview" zoomScaleSheetLayoutView="100" zoomScalePageLayoutView="0" workbookViewId="0" topLeftCell="A1">
      <selection activeCell="H2" sqref="H2"/>
    </sheetView>
  </sheetViews>
  <sheetFormatPr defaultColWidth="8.796875" defaultRowHeight="14.25"/>
  <cols>
    <col min="1" max="1" width="6.69921875" style="3" customWidth="1"/>
    <col min="2" max="3" width="7.69921875" style="3" customWidth="1"/>
    <col min="4" max="4" width="49.5" style="3" customWidth="1"/>
    <col min="5" max="5" width="12.69921875" style="3" customWidth="1"/>
    <col min="6" max="6" width="13" style="3" customWidth="1"/>
    <col min="7" max="7" width="9" style="3" customWidth="1"/>
    <col min="8" max="8" width="9.8984375" style="4" customWidth="1"/>
    <col min="9" max="16384" width="9" style="3" customWidth="1"/>
  </cols>
  <sheetData>
    <row r="1" spans="1:5" ht="65.25" customHeight="1">
      <c r="A1" s="1"/>
      <c r="B1" s="1"/>
      <c r="C1" s="2"/>
      <c r="D1" s="524" t="s">
        <v>516</v>
      </c>
      <c r="E1" s="617"/>
    </row>
    <row r="2" spans="1:7" ht="69" customHeight="1">
      <c r="A2" s="552" t="s">
        <v>0</v>
      </c>
      <c r="B2" s="552"/>
      <c r="C2" s="552"/>
      <c r="D2" s="552"/>
      <c r="E2" s="552"/>
      <c r="F2" s="5"/>
      <c r="G2" s="5"/>
    </row>
    <row r="3" spans="1:8" s="8" customFormat="1" ht="12.75">
      <c r="A3" s="6"/>
      <c r="B3" s="6"/>
      <c r="C3" s="6"/>
      <c r="D3" s="6"/>
      <c r="E3" s="7" t="s">
        <v>1</v>
      </c>
      <c r="H3" s="9"/>
    </row>
    <row r="4" spans="1:5" ht="32.25" customHeight="1">
      <c r="A4" s="588" t="s">
        <v>2</v>
      </c>
      <c r="B4" s="588"/>
      <c r="C4" s="588"/>
      <c r="D4" s="588"/>
      <c r="E4" s="588"/>
    </row>
    <row r="5" spans="1:5" ht="18.75" customHeight="1">
      <c r="A5" s="10" t="s">
        <v>3</v>
      </c>
      <c r="B5" s="10" t="s">
        <v>4</v>
      </c>
      <c r="C5" s="10" t="s">
        <v>5</v>
      </c>
      <c r="D5" s="10" t="s">
        <v>6</v>
      </c>
      <c r="E5" s="11" t="s">
        <v>7</v>
      </c>
    </row>
    <row r="6" spans="1:7" ht="23.25" customHeight="1">
      <c r="A6" s="610" t="s">
        <v>8</v>
      </c>
      <c r="B6" s="610"/>
      <c r="C6" s="610"/>
      <c r="D6" s="10" t="s">
        <v>9</v>
      </c>
      <c r="E6" s="12">
        <f>SUM(E7,E9,E13,E18)</f>
        <v>15691000</v>
      </c>
      <c r="G6" s="4"/>
    </row>
    <row r="7" spans="1:5" ht="12.75">
      <c r="A7" s="610"/>
      <c r="B7" s="618" t="s">
        <v>10</v>
      </c>
      <c r="C7" s="619" t="s">
        <v>11</v>
      </c>
      <c r="D7" s="619"/>
      <c r="E7" s="13">
        <f>SUM(E8)</f>
        <v>20000</v>
      </c>
    </row>
    <row r="8" spans="1:5" ht="12.75">
      <c r="A8" s="610"/>
      <c r="B8" s="618"/>
      <c r="C8" s="14" t="s">
        <v>12</v>
      </c>
      <c r="D8" s="15"/>
      <c r="E8" s="16">
        <v>20000</v>
      </c>
    </row>
    <row r="9" spans="1:7" ht="12.75">
      <c r="A9" s="610"/>
      <c r="B9" s="618" t="s">
        <v>13</v>
      </c>
      <c r="C9" s="620" t="s">
        <v>14</v>
      </c>
      <c r="D9" s="620"/>
      <c r="E9" s="13">
        <f>SUM(E10:E12)</f>
        <v>10458000</v>
      </c>
      <c r="G9" s="4"/>
    </row>
    <row r="10" spans="1:7" ht="12.75">
      <c r="A10" s="610"/>
      <c r="B10" s="618"/>
      <c r="C10" s="17">
        <v>2210</v>
      </c>
      <c r="D10" s="18"/>
      <c r="E10" s="16">
        <v>5400000</v>
      </c>
      <c r="G10" s="4"/>
    </row>
    <row r="11" spans="1:5" ht="12.75">
      <c r="A11" s="610"/>
      <c r="B11" s="618"/>
      <c r="C11" s="17">
        <v>6510</v>
      </c>
      <c r="D11" s="18"/>
      <c r="E11" s="16">
        <v>3986000</v>
      </c>
    </row>
    <row r="12" spans="1:5" ht="12.75">
      <c r="A12" s="610"/>
      <c r="B12" s="618"/>
      <c r="C12" s="17">
        <v>6519</v>
      </c>
      <c r="D12" s="18"/>
      <c r="E12" s="16">
        <v>1072000</v>
      </c>
    </row>
    <row r="13" spans="1:5" ht="12.75" customHeight="1">
      <c r="A13" s="610"/>
      <c r="B13" s="621" t="s">
        <v>15</v>
      </c>
      <c r="C13" s="624" t="s">
        <v>16</v>
      </c>
      <c r="D13" s="625"/>
      <c r="E13" s="13">
        <f>SUM(E14:E17)</f>
        <v>5203000</v>
      </c>
    </row>
    <row r="14" spans="1:7" s="4" customFormat="1" ht="12.75">
      <c r="A14" s="610"/>
      <c r="B14" s="622"/>
      <c r="C14" s="17">
        <v>2218</v>
      </c>
      <c r="D14" s="19"/>
      <c r="E14" s="16">
        <v>3857000</v>
      </c>
      <c r="F14" s="3"/>
      <c r="G14" s="3"/>
    </row>
    <row r="15" spans="1:6" s="4" customFormat="1" ht="12.75">
      <c r="A15" s="610"/>
      <c r="B15" s="622"/>
      <c r="C15" s="17">
        <v>2219</v>
      </c>
      <c r="D15" s="19"/>
      <c r="E15" s="16">
        <v>1286000</v>
      </c>
      <c r="F15" s="3"/>
    </row>
    <row r="16" spans="1:7" s="4" customFormat="1" ht="12.75">
      <c r="A16" s="610"/>
      <c r="B16" s="622"/>
      <c r="C16" s="17">
        <v>6518</v>
      </c>
      <c r="D16" s="19"/>
      <c r="E16" s="16">
        <v>45000</v>
      </c>
      <c r="F16" s="3"/>
      <c r="G16" s="3"/>
    </row>
    <row r="17" spans="1:7" s="4" customFormat="1" ht="12.75">
      <c r="A17" s="610"/>
      <c r="B17" s="623"/>
      <c r="C17" s="17">
        <v>6519</v>
      </c>
      <c r="D17" s="19"/>
      <c r="E17" s="16">
        <v>15000</v>
      </c>
      <c r="G17" s="3"/>
    </row>
    <row r="18" spans="1:7" s="4" customFormat="1" ht="12.75">
      <c r="A18" s="610"/>
      <c r="B18" s="618" t="s">
        <v>17</v>
      </c>
      <c r="C18" s="620" t="s">
        <v>18</v>
      </c>
      <c r="D18" s="620"/>
      <c r="E18" s="13">
        <f>SUM(E19)</f>
        <v>10000</v>
      </c>
      <c r="F18" s="3"/>
      <c r="G18" s="3"/>
    </row>
    <row r="19" spans="1:7" s="4" customFormat="1" ht="12.75">
      <c r="A19" s="610"/>
      <c r="B19" s="618"/>
      <c r="C19" s="17">
        <v>2210</v>
      </c>
      <c r="D19" s="19"/>
      <c r="E19" s="16">
        <v>10000</v>
      </c>
      <c r="F19" s="3"/>
      <c r="G19" s="3"/>
    </row>
    <row r="20" spans="1:6" s="4" customFormat="1" ht="23.25" customHeight="1">
      <c r="A20" s="610" t="s">
        <v>19</v>
      </c>
      <c r="B20" s="618"/>
      <c r="C20" s="618"/>
      <c r="D20" s="20" t="s">
        <v>20</v>
      </c>
      <c r="E20" s="12">
        <f>E21</f>
        <v>53861000</v>
      </c>
      <c r="F20" s="3"/>
    </row>
    <row r="21" spans="1:7" s="4" customFormat="1" ht="12.75">
      <c r="A21" s="610"/>
      <c r="B21" s="618" t="s">
        <v>21</v>
      </c>
      <c r="C21" s="620" t="s">
        <v>22</v>
      </c>
      <c r="D21" s="620"/>
      <c r="E21" s="13">
        <f>SUM(E22)</f>
        <v>53861000</v>
      </c>
      <c r="F21" s="3"/>
      <c r="G21" s="3"/>
    </row>
    <row r="22" spans="1:5" ht="12.75">
      <c r="A22" s="610"/>
      <c r="B22" s="618"/>
      <c r="C22" s="17">
        <v>2210</v>
      </c>
      <c r="D22" s="19"/>
      <c r="E22" s="16">
        <v>53861000</v>
      </c>
    </row>
    <row r="23" spans="1:5" ht="24" customHeight="1">
      <c r="A23" s="627" t="s">
        <v>23</v>
      </c>
      <c r="B23" s="610"/>
      <c r="C23" s="610"/>
      <c r="D23" s="10" t="s">
        <v>24</v>
      </c>
      <c r="E23" s="12">
        <f>SUM(E26,E28,E30,E25)</f>
        <v>785000</v>
      </c>
    </row>
    <row r="24" spans="1:5" ht="12.75">
      <c r="A24" s="628"/>
      <c r="B24" s="618" t="s">
        <v>74</v>
      </c>
      <c r="C24" s="620" t="s">
        <v>75</v>
      </c>
      <c r="D24" s="620"/>
      <c r="E24" s="13">
        <f>SUM(E25)</f>
        <v>7000</v>
      </c>
    </row>
    <row r="25" spans="1:5" ht="12.75">
      <c r="A25" s="628"/>
      <c r="B25" s="618"/>
      <c r="C25" s="17">
        <v>2210</v>
      </c>
      <c r="D25" s="19"/>
      <c r="E25" s="16">
        <v>7000</v>
      </c>
    </row>
    <row r="26" spans="1:5" ht="12.75">
      <c r="A26" s="628"/>
      <c r="B26" s="618" t="s">
        <v>25</v>
      </c>
      <c r="C26" s="620" t="s">
        <v>26</v>
      </c>
      <c r="D26" s="620"/>
      <c r="E26" s="13">
        <f>SUM(E27)</f>
        <v>251000</v>
      </c>
    </row>
    <row r="27" spans="1:5" ht="12.75">
      <c r="A27" s="628"/>
      <c r="B27" s="618"/>
      <c r="C27" s="17">
        <v>2210</v>
      </c>
      <c r="D27" s="19"/>
      <c r="E27" s="16">
        <v>251000</v>
      </c>
    </row>
    <row r="28" spans="1:5" ht="12.75">
      <c r="A28" s="628"/>
      <c r="B28" s="618" t="s">
        <v>27</v>
      </c>
      <c r="C28" s="620" t="s">
        <v>28</v>
      </c>
      <c r="D28" s="620"/>
      <c r="E28" s="13">
        <f>SUM(E29)</f>
        <v>27000</v>
      </c>
    </row>
    <row r="29" spans="1:5" ht="12.75">
      <c r="A29" s="628"/>
      <c r="B29" s="618"/>
      <c r="C29" s="17">
        <v>2210</v>
      </c>
      <c r="D29" s="19"/>
      <c r="E29" s="16">
        <v>27000</v>
      </c>
    </row>
    <row r="30" spans="1:5" ht="12.75">
      <c r="A30" s="628"/>
      <c r="B30" s="621" t="s">
        <v>29</v>
      </c>
      <c r="C30" s="620" t="s">
        <v>18</v>
      </c>
      <c r="D30" s="620"/>
      <c r="E30" s="13">
        <f>SUM(E31:E32)</f>
        <v>500000</v>
      </c>
    </row>
    <row r="31" spans="1:5" ht="12.75">
      <c r="A31" s="628"/>
      <c r="B31" s="622"/>
      <c r="C31" s="17">
        <v>2210</v>
      </c>
      <c r="D31" s="19"/>
      <c r="E31" s="16">
        <v>200000</v>
      </c>
    </row>
    <row r="32" spans="1:5" ht="12.75">
      <c r="A32" s="629"/>
      <c r="B32" s="623"/>
      <c r="C32" s="17">
        <v>6510</v>
      </c>
      <c r="D32" s="19"/>
      <c r="E32" s="16">
        <v>300000</v>
      </c>
    </row>
    <row r="33" spans="1:5" ht="24" customHeight="1">
      <c r="A33" s="610" t="s">
        <v>30</v>
      </c>
      <c r="B33" s="618"/>
      <c r="C33" s="618"/>
      <c r="D33" s="20" t="s">
        <v>31</v>
      </c>
      <c r="E33" s="12">
        <f>SUM(E35,E37)</f>
        <v>759000</v>
      </c>
    </row>
    <row r="34" spans="1:5" ht="12.75">
      <c r="A34" s="610"/>
      <c r="B34" s="618" t="s">
        <v>32</v>
      </c>
      <c r="C34" s="620" t="s">
        <v>33</v>
      </c>
      <c r="D34" s="620"/>
      <c r="E34" s="13">
        <f>SUM(E35)</f>
        <v>695000</v>
      </c>
    </row>
    <row r="35" spans="1:5" ht="12.75">
      <c r="A35" s="610"/>
      <c r="B35" s="618"/>
      <c r="C35" s="17">
        <v>2210</v>
      </c>
      <c r="D35" s="19"/>
      <c r="E35" s="16">
        <v>695000</v>
      </c>
    </row>
    <row r="36" spans="1:5" ht="12.75">
      <c r="A36" s="610"/>
      <c r="B36" s="621" t="s">
        <v>34</v>
      </c>
      <c r="C36" s="620" t="s">
        <v>35</v>
      </c>
      <c r="D36" s="620"/>
      <c r="E36" s="13">
        <f>SUM(E37)</f>
        <v>64000</v>
      </c>
    </row>
    <row r="37" spans="1:5" ht="12.75">
      <c r="A37" s="610"/>
      <c r="B37" s="623"/>
      <c r="C37" s="17">
        <v>2210</v>
      </c>
      <c r="D37" s="19"/>
      <c r="E37" s="16">
        <v>64000</v>
      </c>
    </row>
    <row r="38" spans="1:5" ht="24" customHeight="1">
      <c r="A38" s="627" t="s">
        <v>79</v>
      </c>
      <c r="B38" s="618"/>
      <c r="C38" s="618"/>
      <c r="D38" s="20" t="s">
        <v>76</v>
      </c>
      <c r="E38" s="12">
        <f>SUM(E39)</f>
        <v>4000</v>
      </c>
    </row>
    <row r="39" spans="1:5" ht="12.75">
      <c r="A39" s="628"/>
      <c r="B39" s="621" t="s">
        <v>77</v>
      </c>
      <c r="C39" s="620" t="s">
        <v>78</v>
      </c>
      <c r="D39" s="620"/>
      <c r="E39" s="13">
        <f>SUM(E40)</f>
        <v>4000</v>
      </c>
    </row>
    <row r="40" spans="1:5" ht="12.75">
      <c r="A40" s="629"/>
      <c r="B40" s="623"/>
      <c r="C40" s="17">
        <v>2210</v>
      </c>
      <c r="D40" s="19"/>
      <c r="E40" s="16">
        <v>4000</v>
      </c>
    </row>
    <row r="41" spans="1:5" ht="24" customHeight="1">
      <c r="A41" s="610" t="s">
        <v>36</v>
      </c>
      <c r="B41" s="610"/>
      <c r="C41" s="610"/>
      <c r="D41" s="10" t="s">
        <v>37</v>
      </c>
      <c r="E41" s="12">
        <f>SUM(E42,E44)</f>
        <v>113000</v>
      </c>
    </row>
    <row r="42" spans="1:5" ht="12.75">
      <c r="A42" s="610"/>
      <c r="B42" s="618" t="s">
        <v>38</v>
      </c>
      <c r="C42" s="453" t="s">
        <v>39</v>
      </c>
      <c r="D42" s="620"/>
      <c r="E42" s="13">
        <f>SUM(E43)</f>
        <v>100000</v>
      </c>
    </row>
    <row r="43" spans="1:5" ht="12.75">
      <c r="A43" s="610"/>
      <c r="B43" s="618"/>
      <c r="C43" s="17">
        <v>6510</v>
      </c>
      <c r="D43" s="19"/>
      <c r="E43" s="16">
        <v>100000</v>
      </c>
    </row>
    <row r="44" spans="1:7" s="4" customFormat="1" ht="25.5" customHeight="1">
      <c r="A44" s="610"/>
      <c r="B44" s="618" t="s">
        <v>40</v>
      </c>
      <c r="C44" s="453" t="s">
        <v>41</v>
      </c>
      <c r="D44" s="620"/>
      <c r="E44" s="13">
        <f>SUM(E45)</f>
        <v>13000</v>
      </c>
      <c r="F44" s="3"/>
      <c r="G44" s="3"/>
    </row>
    <row r="45" spans="1:7" s="4" customFormat="1" ht="12.75">
      <c r="A45" s="610"/>
      <c r="B45" s="618"/>
      <c r="C45" s="17">
        <v>2210</v>
      </c>
      <c r="D45" s="19"/>
      <c r="E45" s="16">
        <v>13000</v>
      </c>
      <c r="F45" s="3"/>
      <c r="G45" s="3"/>
    </row>
    <row r="46" spans="1:7" s="4" customFormat="1" ht="24" customHeight="1">
      <c r="A46" s="610" t="s">
        <v>42</v>
      </c>
      <c r="B46" s="630"/>
      <c r="C46" s="631"/>
      <c r="D46" s="20" t="s">
        <v>43</v>
      </c>
      <c r="E46" s="12">
        <f>E47</f>
        <v>1045000</v>
      </c>
      <c r="F46" s="3"/>
      <c r="G46" s="3"/>
    </row>
    <row r="47" spans="1:6" s="4" customFormat="1" ht="26.25" customHeight="1">
      <c r="A47" s="610"/>
      <c r="B47" s="621" t="s">
        <v>44</v>
      </c>
      <c r="C47" s="453" t="s">
        <v>45</v>
      </c>
      <c r="D47" s="453"/>
      <c r="E47" s="13">
        <f>SUM(E48)</f>
        <v>1045000</v>
      </c>
      <c r="F47" s="3"/>
    </row>
    <row r="48" spans="1:7" s="4" customFormat="1" ht="12.75">
      <c r="A48" s="610"/>
      <c r="B48" s="623"/>
      <c r="C48" s="17">
        <v>2210</v>
      </c>
      <c r="D48" s="19"/>
      <c r="E48" s="16">
        <v>1045000</v>
      </c>
      <c r="F48" s="3"/>
      <c r="G48" s="3"/>
    </row>
    <row r="49" spans="1:7" s="4" customFormat="1" ht="27" customHeight="1">
      <c r="A49" s="610" t="s">
        <v>46</v>
      </c>
      <c r="B49" s="618"/>
      <c r="C49" s="618"/>
      <c r="D49" s="21" t="s">
        <v>47</v>
      </c>
      <c r="E49" s="12">
        <f>SUM(E50)</f>
        <v>32000</v>
      </c>
      <c r="F49" s="3"/>
      <c r="G49" s="3"/>
    </row>
    <row r="50" spans="1:7" s="4" customFormat="1" ht="12.75">
      <c r="A50" s="610"/>
      <c r="B50" s="618" t="s">
        <v>48</v>
      </c>
      <c r="C50" s="626" t="s">
        <v>49</v>
      </c>
      <c r="D50" s="626"/>
      <c r="E50" s="13">
        <f>SUM(E51)</f>
        <v>32000</v>
      </c>
      <c r="F50" s="3"/>
      <c r="G50" s="3"/>
    </row>
    <row r="51" spans="1:7" s="4" customFormat="1" ht="12.75">
      <c r="A51" s="610"/>
      <c r="B51" s="618"/>
      <c r="C51" s="17">
        <v>2210</v>
      </c>
      <c r="D51" s="19"/>
      <c r="E51" s="16">
        <v>32000</v>
      </c>
      <c r="F51" s="3"/>
      <c r="G51" s="3"/>
    </row>
    <row r="52" spans="1:6" s="4" customFormat="1" ht="30" customHeight="1">
      <c r="A52" s="574" t="s">
        <v>50</v>
      </c>
      <c r="B52" s="574"/>
      <c r="C52" s="574"/>
      <c r="D52" s="574"/>
      <c r="E52" s="12">
        <f>SUM(E49,E46,E41,E38,E33,E23,E20,E6)</f>
        <v>72290000</v>
      </c>
      <c r="F52" s="3"/>
    </row>
    <row r="53" spans="1:7" s="4" customFormat="1" ht="12.75">
      <c r="A53" s="22"/>
      <c r="B53" s="22"/>
      <c r="C53" s="8"/>
      <c r="D53" s="8"/>
      <c r="E53" s="23"/>
      <c r="F53" s="3"/>
      <c r="G53" s="3"/>
    </row>
    <row r="54" spans="1:7" s="4" customFormat="1" ht="12.75">
      <c r="A54" s="22"/>
      <c r="B54" s="22"/>
      <c r="C54" s="8"/>
      <c r="D54" s="8"/>
      <c r="E54" s="23"/>
      <c r="F54" s="3"/>
      <c r="G54" s="3"/>
    </row>
    <row r="55" spans="1:7" s="4" customFormat="1" ht="12.75">
      <c r="A55" s="22"/>
      <c r="B55" s="22"/>
      <c r="C55" s="8"/>
      <c r="D55" s="8"/>
      <c r="E55" s="23"/>
      <c r="F55" s="3"/>
      <c r="G55" s="3"/>
    </row>
    <row r="56" spans="1:7" s="4" customFormat="1" ht="12.75" customHeight="1">
      <c r="A56" s="22"/>
      <c r="B56" s="22"/>
      <c r="C56" s="8"/>
      <c r="D56" s="8"/>
      <c r="E56" s="23"/>
      <c r="F56" s="3"/>
      <c r="G56" s="3"/>
    </row>
    <row r="57" spans="1:7" s="4" customFormat="1" ht="12.75">
      <c r="A57" s="22"/>
      <c r="B57" s="22"/>
      <c r="C57" s="8"/>
      <c r="D57" s="8"/>
      <c r="E57" s="23"/>
      <c r="F57" s="3"/>
      <c r="G57" s="3"/>
    </row>
    <row r="58" spans="1:7" s="4" customFormat="1" ht="12.75">
      <c r="A58" s="22"/>
      <c r="B58" s="22"/>
      <c r="C58" s="8"/>
      <c r="D58" s="8"/>
      <c r="E58" s="23"/>
      <c r="F58" s="3"/>
      <c r="G58" s="3"/>
    </row>
    <row r="59" spans="1:7" s="4" customFormat="1" ht="12.75">
      <c r="A59" s="22"/>
      <c r="B59" s="22"/>
      <c r="C59" s="8"/>
      <c r="D59" s="8"/>
      <c r="E59" s="23"/>
      <c r="F59" s="3"/>
      <c r="G59" s="3"/>
    </row>
    <row r="60" spans="1:5" ht="12.75">
      <c r="A60" s="22"/>
      <c r="B60" s="22"/>
      <c r="C60" s="8"/>
      <c r="D60" s="8"/>
      <c r="E60" s="23"/>
    </row>
    <row r="61" spans="1:5" ht="12.75">
      <c r="A61" s="22"/>
      <c r="B61" s="22"/>
      <c r="C61" s="8"/>
      <c r="D61" s="8"/>
      <c r="E61" s="23"/>
    </row>
    <row r="62" spans="1:5" ht="12.75">
      <c r="A62" s="22"/>
      <c r="B62" s="22"/>
      <c r="C62" s="8"/>
      <c r="D62" s="8"/>
      <c r="E62" s="23"/>
    </row>
    <row r="63" spans="1:5" ht="12.75">
      <c r="A63" s="22"/>
      <c r="B63" s="22"/>
      <c r="C63" s="8"/>
      <c r="D63" s="8"/>
      <c r="E63" s="23"/>
    </row>
    <row r="64" spans="1:5" ht="12.75">
      <c r="A64" s="8"/>
      <c r="B64" s="22"/>
      <c r="C64" s="8"/>
      <c r="D64" s="8"/>
      <c r="E64" s="23"/>
    </row>
    <row r="65" spans="1:5" ht="12.75">
      <c r="A65" s="8"/>
      <c r="B65" s="22"/>
      <c r="C65" s="8"/>
      <c r="D65" s="8"/>
      <c r="E65" s="23"/>
    </row>
    <row r="66" spans="1:5" ht="12.75">
      <c r="A66" s="8"/>
      <c r="B66" s="22"/>
      <c r="C66" s="8"/>
      <c r="D66" s="8"/>
      <c r="E66" s="23"/>
    </row>
    <row r="67" spans="1:5" ht="12.75">
      <c r="A67" s="8"/>
      <c r="B67" s="22"/>
      <c r="C67" s="8"/>
      <c r="D67" s="8"/>
      <c r="E67" s="23"/>
    </row>
    <row r="68" spans="1:5" ht="12.75">
      <c r="A68" s="8"/>
      <c r="B68" s="22"/>
      <c r="C68" s="8"/>
      <c r="D68" s="8"/>
      <c r="E68" s="23"/>
    </row>
    <row r="69" spans="1:5" ht="12.75">
      <c r="A69" s="8"/>
      <c r="B69" s="22"/>
      <c r="C69" s="8"/>
      <c r="D69" s="8"/>
      <c r="E69" s="23"/>
    </row>
    <row r="70" spans="1:5" ht="12.75">
      <c r="A70" s="8"/>
      <c r="B70" s="22"/>
      <c r="C70" s="8"/>
      <c r="D70" s="8"/>
      <c r="E70" s="23"/>
    </row>
    <row r="71" spans="1:5" ht="12.75">
      <c r="A71" s="8"/>
      <c r="B71" s="22"/>
      <c r="C71" s="8"/>
      <c r="D71" s="8"/>
      <c r="E71" s="23"/>
    </row>
    <row r="72" spans="1:5" ht="12.75">
      <c r="A72" s="8"/>
      <c r="B72" s="22"/>
      <c r="C72" s="8"/>
      <c r="D72" s="8"/>
      <c r="E72" s="23"/>
    </row>
    <row r="73" spans="1:5" ht="12.75">
      <c r="A73" s="8"/>
      <c r="B73" s="22"/>
      <c r="C73" s="8"/>
      <c r="D73" s="8"/>
      <c r="E73" s="23"/>
    </row>
    <row r="74" spans="1:5" ht="12.75">
      <c r="A74" s="8"/>
      <c r="B74" s="22"/>
      <c r="C74" s="8"/>
      <c r="D74" s="8"/>
      <c r="E74" s="23"/>
    </row>
    <row r="75" spans="1:5" ht="12.75">
      <c r="A75" s="8"/>
      <c r="B75" s="22"/>
      <c r="C75" s="8"/>
      <c r="D75" s="8"/>
      <c r="E75" s="23"/>
    </row>
    <row r="76" spans="1:5" ht="12.75">
      <c r="A76" s="8"/>
      <c r="B76" s="22"/>
      <c r="C76" s="8"/>
      <c r="D76" s="8"/>
      <c r="E76" s="23"/>
    </row>
    <row r="77" spans="1:5" ht="12.75">
      <c r="A77" s="8"/>
      <c r="B77" s="22"/>
      <c r="C77" s="8"/>
      <c r="D77" s="8"/>
      <c r="E77" s="23"/>
    </row>
    <row r="78" spans="2:5" ht="12.75">
      <c r="B78" s="22"/>
      <c r="C78" s="8"/>
      <c r="D78" s="8"/>
      <c r="E78" s="23"/>
    </row>
    <row r="79" spans="2:5" ht="12.75">
      <c r="B79" s="22"/>
      <c r="C79" s="8"/>
      <c r="D79" s="8"/>
      <c r="E79" s="23"/>
    </row>
    <row r="80" spans="2:5" ht="12.75">
      <c r="B80" s="24"/>
      <c r="E80" s="25"/>
    </row>
    <row r="81" spans="2:5" ht="12.75">
      <c r="B81" s="24"/>
      <c r="E81" s="25"/>
    </row>
    <row r="82" spans="2:5" ht="12.75">
      <c r="B82" s="24"/>
      <c r="E82" s="25"/>
    </row>
    <row r="83" spans="2:5" ht="12.75">
      <c r="B83" s="24"/>
      <c r="E83" s="25"/>
    </row>
    <row r="84" spans="2:5" ht="12.75">
      <c r="B84" s="24"/>
      <c r="E84" s="25"/>
    </row>
    <row r="85" spans="2:5" ht="12.75">
      <c r="B85" s="24"/>
      <c r="E85" s="25"/>
    </row>
    <row r="86" spans="2:5" ht="12.75">
      <c r="B86" s="24"/>
      <c r="E86" s="25"/>
    </row>
    <row r="87" spans="2:5" ht="12.75">
      <c r="B87" s="24"/>
      <c r="E87" s="25"/>
    </row>
    <row r="88" spans="2:5" ht="12.75">
      <c r="B88" s="24"/>
      <c r="E88" s="25"/>
    </row>
    <row r="89" spans="2:5" ht="12.75">
      <c r="B89" s="24"/>
      <c r="E89" s="25"/>
    </row>
    <row r="90" spans="2:5" ht="12.75">
      <c r="B90" s="24"/>
      <c r="E90" s="25"/>
    </row>
    <row r="91" spans="2:5" ht="12.75">
      <c r="B91" s="24"/>
      <c r="E91" s="25"/>
    </row>
    <row r="92" spans="2:5" ht="12.75">
      <c r="B92" s="24"/>
      <c r="E92" s="25"/>
    </row>
    <row r="93" spans="2:5" ht="12.75">
      <c r="B93" s="24"/>
      <c r="E93" s="25"/>
    </row>
    <row r="94" spans="2:5" ht="12.75">
      <c r="B94" s="24"/>
      <c r="E94" s="25"/>
    </row>
    <row r="95" spans="2:5" ht="12.75">
      <c r="B95" s="24"/>
      <c r="E95" s="25"/>
    </row>
    <row r="96" ht="12.75">
      <c r="E96" s="25"/>
    </row>
    <row r="97" ht="12.75">
      <c r="E97" s="25"/>
    </row>
    <row r="168" ht="12.75">
      <c r="D168" s="386">
        <f>115000000+12000000</f>
        <v>127000000</v>
      </c>
    </row>
    <row r="276" ht="12.75">
      <c r="D276" s="386"/>
    </row>
  </sheetData>
  <sheetProtection/>
  <mergeCells count="52">
    <mergeCell ref="A52:D52"/>
    <mergeCell ref="B24:B25"/>
    <mergeCell ref="C24:D24"/>
    <mergeCell ref="B30:B32"/>
    <mergeCell ref="A23:A32"/>
    <mergeCell ref="B38:C38"/>
    <mergeCell ref="C39:D39"/>
    <mergeCell ref="A38:A40"/>
    <mergeCell ref="B36:B37"/>
    <mergeCell ref="B39:B40"/>
    <mergeCell ref="A46:A48"/>
    <mergeCell ref="B46:C46"/>
    <mergeCell ref="B47:B48"/>
    <mergeCell ref="C47:D47"/>
    <mergeCell ref="A49:A51"/>
    <mergeCell ref="B49:C49"/>
    <mergeCell ref="B50:B51"/>
    <mergeCell ref="C50:D50"/>
    <mergeCell ref="A41:A45"/>
    <mergeCell ref="B41:C41"/>
    <mergeCell ref="B42:B43"/>
    <mergeCell ref="C42:D42"/>
    <mergeCell ref="B44:B45"/>
    <mergeCell ref="C44:D44"/>
    <mergeCell ref="C30:D30"/>
    <mergeCell ref="A33:A37"/>
    <mergeCell ref="B33:C33"/>
    <mergeCell ref="B34:B35"/>
    <mergeCell ref="C34:D34"/>
    <mergeCell ref="C36:D36"/>
    <mergeCell ref="A20:A22"/>
    <mergeCell ref="B20:C20"/>
    <mergeCell ref="B21:B22"/>
    <mergeCell ref="C21:D21"/>
    <mergeCell ref="B23:C23"/>
    <mergeCell ref="B26:B27"/>
    <mergeCell ref="C26:D26"/>
    <mergeCell ref="B28:B29"/>
    <mergeCell ref="C28:D28"/>
    <mergeCell ref="C13:D13"/>
    <mergeCell ref="B18:B19"/>
    <mergeCell ref="C18:D18"/>
    <mergeCell ref="D1:E1"/>
    <mergeCell ref="A2:E2"/>
    <mergeCell ref="A4:E4"/>
    <mergeCell ref="A6:A19"/>
    <mergeCell ref="B6:C6"/>
    <mergeCell ref="B7:B8"/>
    <mergeCell ref="C7:D7"/>
    <mergeCell ref="B9:B12"/>
    <mergeCell ref="C9:D9"/>
    <mergeCell ref="B13:B17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/>
  </sheetPr>
  <dimension ref="A1:L276"/>
  <sheetViews>
    <sheetView view="pageBreakPreview" zoomScaleNormal="75" zoomScaleSheetLayoutView="100" zoomScalePageLayoutView="0" workbookViewId="0" topLeftCell="A1">
      <pane ySplit="5" topLeftCell="A6" activePane="bottomLeft" state="frozen"/>
      <selection pane="topLeft" activeCell="F276" sqref="F276"/>
      <selection pane="bottomLeft" activeCell="F276" sqref="F276"/>
    </sheetView>
  </sheetViews>
  <sheetFormatPr defaultColWidth="8.796875" defaultRowHeight="14.25"/>
  <cols>
    <col min="1" max="1" width="4.8984375" style="26" bestFit="1" customWidth="1"/>
    <col min="2" max="2" width="7.69921875" style="27" bestFit="1" customWidth="1"/>
    <col min="3" max="3" width="30" style="8" customWidth="1"/>
    <col min="4" max="5" width="8.8984375" style="8" bestFit="1" customWidth="1"/>
    <col min="6" max="6" width="11.5" style="8" customWidth="1"/>
    <col min="7" max="7" width="9.8984375" style="8" customWidth="1"/>
    <col min="8" max="8" width="10.59765625" style="8" bestFit="1" customWidth="1"/>
    <col min="9" max="9" width="9" style="8" customWidth="1"/>
    <col min="10" max="10" width="10.69921875" style="8" customWidth="1"/>
    <col min="11" max="11" width="10" style="8" bestFit="1" customWidth="1"/>
    <col min="12" max="12" width="10.8984375" style="8" customWidth="1"/>
    <col min="13" max="16384" width="9" style="8" customWidth="1"/>
  </cols>
  <sheetData>
    <row r="1" spans="3:11" ht="15.75">
      <c r="C1" s="28"/>
      <c r="K1" s="29" t="s">
        <v>51</v>
      </c>
    </row>
    <row r="2" spans="1:11" ht="47.25" customHeight="1">
      <c r="A2" s="635" t="s">
        <v>52</v>
      </c>
      <c r="B2" s="636"/>
      <c r="C2" s="636"/>
      <c r="D2" s="636"/>
      <c r="E2" s="636"/>
      <c r="F2" s="636"/>
      <c r="G2" s="636"/>
      <c r="H2" s="636"/>
      <c r="I2" s="636"/>
      <c r="J2" s="636"/>
      <c r="K2" s="637"/>
    </row>
    <row r="3" spans="1:11" ht="12.75">
      <c r="A3" s="527" t="s">
        <v>3</v>
      </c>
      <c r="B3" s="527" t="s">
        <v>4</v>
      </c>
      <c r="C3" s="527" t="s">
        <v>6</v>
      </c>
      <c r="D3" s="588" t="s">
        <v>53</v>
      </c>
      <c r="E3" s="588" t="s">
        <v>54</v>
      </c>
      <c r="F3" s="638" t="s">
        <v>55</v>
      </c>
      <c r="G3" s="639"/>
      <c r="H3" s="639"/>
      <c r="I3" s="639"/>
      <c r="J3" s="640"/>
      <c r="K3" s="588" t="s">
        <v>56</v>
      </c>
    </row>
    <row r="4" spans="1:11" ht="12.75" customHeight="1">
      <c r="A4" s="527"/>
      <c r="B4" s="527"/>
      <c r="C4" s="527"/>
      <c r="D4" s="588"/>
      <c r="E4" s="588"/>
      <c r="F4" s="611" t="s">
        <v>57</v>
      </c>
      <c r="G4" s="599" t="s">
        <v>58</v>
      </c>
      <c r="H4" s="599"/>
      <c r="I4" s="611" t="s">
        <v>59</v>
      </c>
      <c r="J4" s="632" t="s">
        <v>60</v>
      </c>
      <c r="K4" s="588"/>
    </row>
    <row r="5" spans="1:11" ht="76.5">
      <c r="A5" s="527"/>
      <c r="B5" s="527"/>
      <c r="C5" s="527"/>
      <c r="D5" s="588"/>
      <c r="E5" s="588"/>
      <c r="F5" s="611"/>
      <c r="G5" s="30" t="s">
        <v>61</v>
      </c>
      <c r="H5" s="30" t="s">
        <v>62</v>
      </c>
      <c r="I5" s="611"/>
      <c r="J5" s="633"/>
      <c r="K5" s="588"/>
    </row>
    <row r="6" spans="1:11" ht="30" customHeight="1">
      <c r="A6" s="627" t="s">
        <v>8</v>
      </c>
      <c r="B6" s="634" t="s">
        <v>9</v>
      </c>
      <c r="C6" s="634"/>
      <c r="D6" s="31">
        <f aca="true" t="shared" si="0" ref="D6:K6">SUM(D7:D10)</f>
        <v>15691000</v>
      </c>
      <c r="E6" s="31">
        <f t="shared" si="0"/>
        <v>10573000</v>
      </c>
      <c r="F6" s="31">
        <f t="shared" si="0"/>
        <v>10573000</v>
      </c>
      <c r="G6" s="31">
        <f t="shared" si="0"/>
        <v>3456000</v>
      </c>
      <c r="H6" s="31">
        <f t="shared" si="0"/>
        <v>7117000</v>
      </c>
      <c r="I6" s="31">
        <f t="shared" si="0"/>
        <v>0</v>
      </c>
      <c r="J6" s="31">
        <f t="shared" si="0"/>
        <v>0</v>
      </c>
      <c r="K6" s="31">
        <f t="shared" si="0"/>
        <v>5118000</v>
      </c>
    </row>
    <row r="7" spans="1:11" ht="31.5" customHeight="1">
      <c r="A7" s="628"/>
      <c r="B7" s="32" t="s">
        <v>10</v>
      </c>
      <c r="C7" s="33" t="s">
        <v>11</v>
      </c>
      <c r="D7" s="34">
        <f>SUM(E7,K7)</f>
        <v>20000</v>
      </c>
      <c r="E7" s="34">
        <f>SUM(F7,I7,J7)</f>
        <v>20000</v>
      </c>
      <c r="F7" s="35">
        <f>SUM(G7:H7)</f>
        <v>20000</v>
      </c>
      <c r="G7" s="35"/>
      <c r="H7" s="35">
        <v>20000</v>
      </c>
      <c r="I7" s="35">
        <v>0</v>
      </c>
      <c r="J7" s="35">
        <v>0</v>
      </c>
      <c r="K7" s="34"/>
    </row>
    <row r="8" spans="1:12" ht="30" customHeight="1">
      <c r="A8" s="628"/>
      <c r="B8" s="32" t="s">
        <v>13</v>
      </c>
      <c r="C8" s="36" t="s">
        <v>14</v>
      </c>
      <c r="D8" s="34">
        <f>SUM(E8,K8)</f>
        <v>10458000</v>
      </c>
      <c r="E8" s="34">
        <f>SUM(F8,I8,J8)</f>
        <v>5400000</v>
      </c>
      <c r="F8" s="35">
        <f>SUM(G8:H8)</f>
        <v>5400000</v>
      </c>
      <c r="G8" s="35"/>
      <c r="H8" s="35">
        <v>5400000</v>
      </c>
      <c r="I8" s="35">
        <v>0</v>
      </c>
      <c r="J8" s="35">
        <v>0</v>
      </c>
      <c r="K8" s="34">
        <f>3986000+1072000</f>
        <v>5058000</v>
      </c>
      <c r="L8" s="37"/>
    </row>
    <row r="9" spans="1:11" ht="30" customHeight="1">
      <c r="A9" s="628"/>
      <c r="B9" s="32" t="s">
        <v>15</v>
      </c>
      <c r="C9" s="36" t="s">
        <v>63</v>
      </c>
      <c r="D9" s="34">
        <f>SUM(E9,K9)</f>
        <v>5203000</v>
      </c>
      <c r="E9" s="34">
        <f>SUM(F9,I9,J9)</f>
        <v>5143000</v>
      </c>
      <c r="F9" s="35">
        <f>SUM(G9:H9)</f>
        <v>5143000</v>
      </c>
      <c r="G9" s="35">
        <v>3456000</v>
      </c>
      <c r="H9" s="35">
        <v>1687000</v>
      </c>
      <c r="I9" s="35">
        <v>0</v>
      </c>
      <c r="J9" s="35">
        <v>0</v>
      </c>
      <c r="K9" s="34">
        <v>60000</v>
      </c>
    </row>
    <row r="10" spans="1:11" ht="25.5" customHeight="1">
      <c r="A10" s="629"/>
      <c r="B10" s="32" t="s">
        <v>17</v>
      </c>
      <c r="C10" s="36" t="s">
        <v>18</v>
      </c>
      <c r="D10" s="34">
        <f>SUM(E10,K10)</f>
        <v>10000</v>
      </c>
      <c r="E10" s="34">
        <f>SUM(F10,I10,J10)</f>
        <v>10000</v>
      </c>
      <c r="F10" s="35">
        <f>SUM(G10:H10)</f>
        <v>10000</v>
      </c>
      <c r="G10" s="35"/>
      <c r="H10" s="35">
        <v>10000</v>
      </c>
      <c r="I10" s="35">
        <v>0</v>
      </c>
      <c r="J10" s="35">
        <v>0</v>
      </c>
      <c r="K10" s="34"/>
    </row>
    <row r="11" spans="1:11" ht="30.75" customHeight="1">
      <c r="A11" s="610" t="s">
        <v>19</v>
      </c>
      <c r="B11" s="641" t="s">
        <v>20</v>
      </c>
      <c r="C11" s="641"/>
      <c r="D11" s="31">
        <f>SUM(D12)</f>
        <v>53861000</v>
      </c>
      <c r="E11" s="31">
        <f>SUM(E12)</f>
        <v>53861000</v>
      </c>
      <c r="F11" s="31">
        <f aca="true" t="shared" si="1" ref="F11:K11">SUM(F12)</f>
        <v>0</v>
      </c>
      <c r="G11" s="31">
        <f t="shared" si="1"/>
        <v>0</v>
      </c>
      <c r="H11" s="31">
        <f t="shared" si="1"/>
        <v>0</v>
      </c>
      <c r="I11" s="31">
        <f t="shared" si="1"/>
        <v>53861000</v>
      </c>
      <c r="J11" s="31">
        <f t="shared" si="1"/>
        <v>0</v>
      </c>
      <c r="K11" s="31">
        <f t="shared" si="1"/>
        <v>0</v>
      </c>
    </row>
    <row r="12" spans="1:11" ht="33" customHeight="1">
      <c r="A12" s="610"/>
      <c r="B12" s="32" t="s">
        <v>21</v>
      </c>
      <c r="C12" s="36" t="s">
        <v>22</v>
      </c>
      <c r="D12" s="34">
        <f>SUM(E12,K12)</f>
        <v>53861000</v>
      </c>
      <c r="E12" s="34">
        <f>SUM(F12,I12,J12)</f>
        <v>53861000</v>
      </c>
      <c r="F12" s="35">
        <f>SUM(G12:H12)</f>
        <v>0</v>
      </c>
      <c r="G12" s="35"/>
      <c r="H12" s="35"/>
      <c r="I12" s="34">
        <v>53861000</v>
      </c>
      <c r="J12" s="35">
        <v>0</v>
      </c>
      <c r="K12" s="34">
        <v>0</v>
      </c>
    </row>
    <row r="13" spans="1:11" ht="29.25" customHeight="1">
      <c r="A13" s="610" t="s">
        <v>23</v>
      </c>
      <c r="B13" s="634" t="s">
        <v>24</v>
      </c>
      <c r="C13" s="634"/>
      <c r="D13" s="31">
        <f aca="true" t="shared" si="2" ref="D13:K13">SUM(D14:D17)</f>
        <v>785000</v>
      </c>
      <c r="E13" s="31">
        <f t="shared" si="2"/>
        <v>485000</v>
      </c>
      <c r="F13" s="31">
        <f t="shared" si="2"/>
        <v>485000</v>
      </c>
      <c r="G13" s="31">
        <f t="shared" si="2"/>
        <v>251000</v>
      </c>
      <c r="H13" s="31">
        <f t="shared" si="2"/>
        <v>234000</v>
      </c>
      <c r="I13" s="31">
        <f t="shared" si="2"/>
        <v>0</v>
      </c>
      <c r="J13" s="31">
        <f t="shared" si="2"/>
        <v>0</v>
      </c>
      <c r="K13" s="31">
        <f t="shared" si="2"/>
        <v>300000</v>
      </c>
    </row>
    <row r="14" spans="1:11" ht="29.25" customHeight="1">
      <c r="A14" s="610"/>
      <c r="B14" s="32" t="s">
        <v>74</v>
      </c>
      <c r="C14" s="36" t="s">
        <v>75</v>
      </c>
      <c r="D14" s="34">
        <f>E14+K14</f>
        <v>7000</v>
      </c>
      <c r="E14" s="34">
        <f>SUM(F14,I14,J14)</f>
        <v>7000</v>
      </c>
      <c r="F14" s="35">
        <f>SUM(G14:H14)</f>
        <v>7000</v>
      </c>
      <c r="G14" s="35">
        <v>0</v>
      </c>
      <c r="H14" s="35">
        <v>7000</v>
      </c>
      <c r="I14" s="35">
        <v>0</v>
      </c>
      <c r="J14" s="35">
        <v>0</v>
      </c>
      <c r="K14" s="34">
        <v>0</v>
      </c>
    </row>
    <row r="15" spans="1:11" ht="33.75" customHeight="1">
      <c r="A15" s="610"/>
      <c r="B15" s="32" t="s">
        <v>25</v>
      </c>
      <c r="C15" s="36" t="s">
        <v>64</v>
      </c>
      <c r="D15" s="34">
        <f>E15+K15</f>
        <v>251000</v>
      </c>
      <c r="E15" s="34">
        <f>SUM(F15,I15,J15)</f>
        <v>251000</v>
      </c>
      <c r="F15" s="35">
        <f>SUM(G15:H15)</f>
        <v>251000</v>
      </c>
      <c r="G15" s="35">
        <v>251000</v>
      </c>
      <c r="H15" s="35"/>
      <c r="I15" s="35">
        <v>0</v>
      </c>
      <c r="J15" s="35">
        <v>0</v>
      </c>
      <c r="K15" s="34">
        <v>0</v>
      </c>
    </row>
    <row r="16" spans="1:11" ht="34.5" customHeight="1">
      <c r="A16" s="610"/>
      <c r="B16" s="32" t="s">
        <v>27</v>
      </c>
      <c r="C16" s="36" t="s">
        <v>28</v>
      </c>
      <c r="D16" s="34">
        <f>SUM(E16,K16)</f>
        <v>27000</v>
      </c>
      <c r="E16" s="34">
        <f>SUM(F16,I16,J16)</f>
        <v>27000</v>
      </c>
      <c r="F16" s="35">
        <f>SUM(G16:H16)</f>
        <v>27000</v>
      </c>
      <c r="G16" s="35"/>
      <c r="H16" s="35">
        <v>27000</v>
      </c>
      <c r="I16" s="35">
        <v>0</v>
      </c>
      <c r="J16" s="35">
        <v>0</v>
      </c>
      <c r="K16" s="34">
        <v>0</v>
      </c>
    </row>
    <row r="17" spans="1:11" ht="34.5" customHeight="1">
      <c r="A17" s="610"/>
      <c r="B17" s="32" t="s">
        <v>29</v>
      </c>
      <c r="C17" s="36" t="s">
        <v>18</v>
      </c>
      <c r="D17" s="34">
        <f>SUM(E17,K17)</f>
        <v>500000</v>
      </c>
      <c r="E17" s="34">
        <f>SUM(F17,I17,J17)</f>
        <v>200000</v>
      </c>
      <c r="F17" s="35">
        <f>SUM(G17:H17)</f>
        <v>200000</v>
      </c>
      <c r="G17" s="35"/>
      <c r="H17" s="35">
        <v>200000</v>
      </c>
      <c r="I17" s="35">
        <v>0</v>
      </c>
      <c r="J17" s="35">
        <v>0</v>
      </c>
      <c r="K17" s="34">
        <v>300000</v>
      </c>
    </row>
    <row r="18" spans="1:11" ht="29.25" customHeight="1">
      <c r="A18" s="610" t="s">
        <v>30</v>
      </c>
      <c r="B18" s="641" t="s">
        <v>31</v>
      </c>
      <c r="C18" s="641"/>
      <c r="D18" s="31">
        <f>SUM(D19:D20)</f>
        <v>759000</v>
      </c>
      <c r="E18" s="31">
        <f aca="true" t="shared" si="3" ref="E18:K18">SUM(E19:E20)</f>
        <v>759000</v>
      </c>
      <c r="F18" s="31">
        <f t="shared" si="3"/>
        <v>759000</v>
      </c>
      <c r="G18" s="31">
        <f t="shared" si="3"/>
        <v>741675</v>
      </c>
      <c r="H18" s="31">
        <f t="shared" si="3"/>
        <v>17325</v>
      </c>
      <c r="I18" s="31">
        <f t="shared" si="3"/>
        <v>0</v>
      </c>
      <c r="J18" s="31">
        <f t="shared" si="3"/>
        <v>0</v>
      </c>
      <c r="K18" s="31">
        <f t="shared" si="3"/>
        <v>0</v>
      </c>
    </row>
    <row r="19" spans="1:11" ht="31.5" customHeight="1">
      <c r="A19" s="610"/>
      <c r="B19" s="32" t="s">
        <v>32</v>
      </c>
      <c r="C19" s="36" t="s">
        <v>33</v>
      </c>
      <c r="D19" s="34">
        <f>SUM(E19,K19)</f>
        <v>695000</v>
      </c>
      <c r="E19" s="34">
        <f>SUM(F19,I19,J19)</f>
        <v>695000</v>
      </c>
      <c r="F19" s="35">
        <f>SUM(G19:H19)</f>
        <v>695000</v>
      </c>
      <c r="G19" s="35">
        <v>695000</v>
      </c>
      <c r="H19" s="35"/>
      <c r="I19" s="38">
        <v>0</v>
      </c>
      <c r="J19" s="38">
        <v>0</v>
      </c>
      <c r="K19" s="34">
        <v>0</v>
      </c>
    </row>
    <row r="20" spans="1:11" ht="31.5" customHeight="1">
      <c r="A20" s="610"/>
      <c r="B20" s="32" t="s">
        <v>34</v>
      </c>
      <c r="C20" s="36" t="s">
        <v>35</v>
      </c>
      <c r="D20" s="34">
        <f>SUM(E20,K20)</f>
        <v>64000</v>
      </c>
      <c r="E20" s="34">
        <f>SUM(F20,I20,J20)</f>
        <v>64000</v>
      </c>
      <c r="F20" s="35">
        <f>SUM(G20:H20)</f>
        <v>64000</v>
      </c>
      <c r="G20" s="35">
        <f>32675+14000</f>
        <v>46675</v>
      </c>
      <c r="H20" s="35">
        <f>31325-14000</f>
        <v>17325</v>
      </c>
      <c r="I20" s="35">
        <v>0</v>
      </c>
      <c r="J20" s="35">
        <v>0</v>
      </c>
      <c r="K20" s="34">
        <v>0</v>
      </c>
    </row>
    <row r="21" spans="1:11" ht="31.5" customHeight="1">
      <c r="A21" s="627" t="s">
        <v>79</v>
      </c>
      <c r="B21" s="641" t="s">
        <v>76</v>
      </c>
      <c r="C21" s="641"/>
      <c r="D21" s="31">
        <f>SUM(D22)</f>
        <v>4000</v>
      </c>
      <c r="E21" s="31">
        <f>SUM(E22)</f>
        <v>4000</v>
      </c>
      <c r="F21" s="31">
        <f>SUM(F22)</f>
        <v>4000</v>
      </c>
      <c r="G21" s="31">
        <f>SUM(G22:G23)</f>
        <v>0</v>
      </c>
      <c r="H21" s="31">
        <f>SUM(H22)</f>
        <v>4000</v>
      </c>
      <c r="I21" s="31">
        <f>SUM(I22:I23)</f>
        <v>0</v>
      </c>
      <c r="J21" s="31">
        <f>SUM(J22:J23)</f>
        <v>0</v>
      </c>
      <c r="K21" s="31">
        <f>SUM(K22)</f>
        <v>0</v>
      </c>
    </row>
    <row r="22" spans="1:11" ht="31.5" customHeight="1">
      <c r="A22" s="629"/>
      <c r="B22" s="32" t="s">
        <v>77</v>
      </c>
      <c r="C22" s="36" t="s">
        <v>78</v>
      </c>
      <c r="D22" s="34">
        <f>SUM(E22,K22)</f>
        <v>4000</v>
      </c>
      <c r="E22" s="34">
        <f>SUM(F22,I22,J22)</f>
        <v>4000</v>
      </c>
      <c r="F22" s="35">
        <f>SUM(G22:H22)</f>
        <v>4000</v>
      </c>
      <c r="G22" s="35">
        <v>0</v>
      </c>
      <c r="H22" s="38">
        <v>4000</v>
      </c>
      <c r="I22" s="38">
        <v>0</v>
      </c>
      <c r="J22" s="38">
        <v>0</v>
      </c>
      <c r="K22" s="34">
        <v>0</v>
      </c>
    </row>
    <row r="23" spans="1:11" ht="27.75" customHeight="1">
      <c r="A23" s="610" t="s">
        <v>36</v>
      </c>
      <c r="B23" s="634" t="s">
        <v>37</v>
      </c>
      <c r="C23" s="634"/>
      <c r="D23" s="31">
        <f>SUM(D24:D25)</f>
        <v>113000</v>
      </c>
      <c r="E23" s="31">
        <f aca="true" t="shared" si="4" ref="E23:K23">SUM(E24:E25)</f>
        <v>13000</v>
      </c>
      <c r="F23" s="31">
        <f t="shared" si="4"/>
        <v>13000</v>
      </c>
      <c r="G23" s="31">
        <f t="shared" si="4"/>
        <v>0</v>
      </c>
      <c r="H23" s="31">
        <f t="shared" si="4"/>
        <v>13000</v>
      </c>
      <c r="I23" s="31">
        <f t="shared" si="4"/>
        <v>0</v>
      </c>
      <c r="J23" s="31">
        <f>SUM(J24:J25)</f>
        <v>0</v>
      </c>
      <c r="K23" s="31">
        <f t="shared" si="4"/>
        <v>100000</v>
      </c>
    </row>
    <row r="24" spans="1:11" ht="27.75" customHeight="1">
      <c r="A24" s="610"/>
      <c r="B24" s="39">
        <v>85141</v>
      </c>
      <c r="C24" s="39" t="s">
        <v>39</v>
      </c>
      <c r="D24" s="34">
        <f>SUM(E24,K24)</f>
        <v>100000</v>
      </c>
      <c r="E24" s="34">
        <f>SUM(F24,I24,J24)</f>
        <v>0</v>
      </c>
      <c r="F24" s="35">
        <f>SUM(G24:H24)</f>
        <v>0</v>
      </c>
      <c r="G24" s="35">
        <v>0</v>
      </c>
      <c r="H24" s="35">
        <v>0</v>
      </c>
      <c r="I24" s="35">
        <v>0</v>
      </c>
      <c r="J24" s="35">
        <v>0</v>
      </c>
      <c r="K24" s="34">
        <v>100000</v>
      </c>
    </row>
    <row r="25" spans="1:11" ht="50.25" customHeight="1">
      <c r="A25" s="610"/>
      <c r="B25" s="32" t="s">
        <v>40</v>
      </c>
      <c r="C25" s="36" t="s">
        <v>65</v>
      </c>
      <c r="D25" s="34">
        <f>SUM(E25,K25)</f>
        <v>13000</v>
      </c>
      <c r="E25" s="34">
        <f>SUM(F25,I25,J25)</f>
        <v>13000</v>
      </c>
      <c r="F25" s="35">
        <f>SUM(G25:H25)</f>
        <v>13000</v>
      </c>
      <c r="G25" s="35">
        <v>0</v>
      </c>
      <c r="H25" s="35">
        <v>13000</v>
      </c>
      <c r="I25" s="35">
        <v>0</v>
      </c>
      <c r="J25" s="35">
        <v>0</v>
      </c>
      <c r="K25" s="34">
        <v>0</v>
      </c>
    </row>
    <row r="26" spans="1:11" ht="25.5" customHeight="1">
      <c r="A26" s="610" t="s">
        <v>42</v>
      </c>
      <c r="B26" s="641" t="s">
        <v>43</v>
      </c>
      <c r="C26" s="641"/>
      <c r="D26" s="31">
        <f>D27</f>
        <v>1045000</v>
      </c>
      <c r="E26" s="31">
        <f aca="true" t="shared" si="5" ref="E26:K26">E27</f>
        <v>1045000</v>
      </c>
      <c r="F26" s="31">
        <f t="shared" si="5"/>
        <v>1045000</v>
      </c>
      <c r="G26" s="31">
        <f t="shared" si="5"/>
        <v>1045000</v>
      </c>
      <c r="H26" s="31">
        <f t="shared" si="5"/>
        <v>0</v>
      </c>
      <c r="I26" s="31">
        <f t="shared" si="5"/>
        <v>0</v>
      </c>
      <c r="J26" s="31">
        <f t="shared" si="5"/>
        <v>0</v>
      </c>
      <c r="K26" s="31">
        <f t="shared" si="5"/>
        <v>0</v>
      </c>
    </row>
    <row r="27" spans="1:11" ht="51.75" customHeight="1">
      <c r="A27" s="610"/>
      <c r="B27" s="32" t="s">
        <v>44</v>
      </c>
      <c r="C27" s="36" t="s">
        <v>66</v>
      </c>
      <c r="D27" s="34">
        <f>SUM(E27,K27)</f>
        <v>1045000</v>
      </c>
      <c r="E27" s="34">
        <f>SUM(F27,I27,J27)</f>
        <v>1045000</v>
      </c>
      <c r="F27" s="35">
        <f>SUM(G27:H27)</f>
        <v>1045000</v>
      </c>
      <c r="G27" s="35">
        <v>1045000</v>
      </c>
      <c r="H27" s="35"/>
      <c r="I27" s="35">
        <v>0</v>
      </c>
      <c r="J27" s="35">
        <v>0</v>
      </c>
      <c r="K27" s="34">
        <v>0</v>
      </c>
    </row>
    <row r="28" spans="1:11" ht="32.25" customHeight="1">
      <c r="A28" s="610" t="s">
        <v>46</v>
      </c>
      <c r="B28" s="644" t="s">
        <v>47</v>
      </c>
      <c r="C28" s="644"/>
      <c r="D28" s="31">
        <f>SUM(D29)</f>
        <v>32000</v>
      </c>
      <c r="E28" s="31">
        <f aca="true" t="shared" si="6" ref="E28:K28">SUM(E29)</f>
        <v>32000</v>
      </c>
      <c r="F28" s="31">
        <f t="shared" si="6"/>
        <v>32000</v>
      </c>
      <c r="G28" s="31">
        <f t="shared" si="6"/>
        <v>32000</v>
      </c>
      <c r="H28" s="31">
        <f t="shared" si="6"/>
        <v>0</v>
      </c>
      <c r="I28" s="31">
        <f t="shared" si="6"/>
        <v>0</v>
      </c>
      <c r="J28" s="31">
        <f t="shared" si="6"/>
        <v>0</v>
      </c>
      <c r="K28" s="31">
        <f t="shared" si="6"/>
        <v>0</v>
      </c>
    </row>
    <row r="29" spans="1:11" ht="30.75" customHeight="1">
      <c r="A29" s="610"/>
      <c r="B29" s="32" t="s">
        <v>48</v>
      </c>
      <c r="C29" s="39" t="s">
        <v>49</v>
      </c>
      <c r="D29" s="34">
        <f>SUM(E29,K29)</f>
        <v>32000</v>
      </c>
      <c r="E29" s="34">
        <f>SUM(F29,I29,J29)</f>
        <v>32000</v>
      </c>
      <c r="F29" s="35">
        <f>SUM(G29:H29)</f>
        <v>32000</v>
      </c>
      <c r="G29" s="35">
        <v>32000</v>
      </c>
      <c r="H29" s="38">
        <v>0</v>
      </c>
      <c r="I29" s="38">
        <v>0</v>
      </c>
      <c r="J29" s="38"/>
      <c r="K29" s="34">
        <v>0</v>
      </c>
    </row>
    <row r="30" spans="1:11" ht="34.5" customHeight="1">
      <c r="A30" s="574" t="s">
        <v>67</v>
      </c>
      <c r="B30" s="574"/>
      <c r="C30" s="574"/>
      <c r="D30" s="12">
        <f aca="true" t="shared" si="7" ref="D30:K30">SUM(D28,D26,D23,D21,D18,D13,D11,D6)</f>
        <v>72290000</v>
      </c>
      <c r="E30" s="12">
        <f t="shared" si="7"/>
        <v>66772000</v>
      </c>
      <c r="F30" s="12">
        <f t="shared" si="7"/>
        <v>12911000</v>
      </c>
      <c r="G30" s="12">
        <f t="shared" si="7"/>
        <v>5525675</v>
      </c>
      <c r="H30" s="12">
        <f t="shared" si="7"/>
        <v>7385325</v>
      </c>
      <c r="I30" s="12">
        <f t="shared" si="7"/>
        <v>53861000</v>
      </c>
      <c r="J30" s="12">
        <f t="shared" si="7"/>
        <v>0</v>
      </c>
      <c r="K30" s="12">
        <f t="shared" si="7"/>
        <v>5518000</v>
      </c>
    </row>
    <row r="31" spans="1:11" ht="12.75">
      <c r="A31" s="40"/>
      <c r="B31" s="41"/>
      <c r="E31" s="9"/>
      <c r="F31" s="9"/>
      <c r="G31" s="9"/>
      <c r="H31" s="9"/>
      <c r="I31" s="9"/>
      <c r="J31" s="9"/>
      <c r="K31" s="9"/>
    </row>
    <row r="32" spans="1:11" ht="12.75">
      <c r="A32" s="40"/>
      <c r="B32" s="41"/>
      <c r="E32" s="9"/>
      <c r="F32" s="9"/>
      <c r="G32" s="9"/>
      <c r="H32" s="9"/>
      <c r="I32" s="9"/>
      <c r="J32" s="9"/>
      <c r="K32" s="9"/>
    </row>
    <row r="33" spans="1:11" ht="12.75">
      <c r="A33" s="40"/>
      <c r="B33" s="41"/>
      <c r="E33" s="9"/>
      <c r="F33" s="9"/>
      <c r="G33" s="9"/>
      <c r="H33" s="9"/>
      <c r="I33" s="9"/>
      <c r="J33" s="9"/>
      <c r="K33" s="9"/>
    </row>
    <row r="34" spans="1:11" ht="12.75">
      <c r="A34" s="40"/>
      <c r="B34" s="41"/>
      <c r="D34" s="9"/>
      <c r="E34" s="9"/>
      <c r="F34" s="9"/>
      <c r="G34" s="9"/>
      <c r="H34" s="9"/>
      <c r="I34" s="9"/>
      <c r="J34" s="9"/>
      <c r="K34" s="9"/>
    </row>
    <row r="35" spans="1:11" ht="12.75">
      <c r="A35" s="40"/>
      <c r="B35" s="41"/>
      <c r="D35" s="9"/>
      <c r="E35" s="9"/>
      <c r="F35" s="9"/>
      <c r="G35" s="9"/>
      <c r="H35" s="9"/>
      <c r="I35" s="9"/>
      <c r="J35" s="9"/>
      <c r="K35" s="9"/>
    </row>
    <row r="36" spans="1:11" ht="12.75">
      <c r="A36" s="642"/>
      <c r="B36" s="643"/>
      <c r="C36" s="643"/>
      <c r="D36" s="643"/>
      <c r="E36" s="643"/>
      <c r="F36" s="643"/>
      <c r="G36" s="643"/>
      <c r="H36" s="643"/>
      <c r="I36" s="643"/>
      <c r="J36" s="643"/>
      <c r="K36" s="643"/>
    </row>
    <row r="37" spans="1:11" ht="12.75">
      <c r="A37" s="40"/>
      <c r="B37" s="41"/>
      <c r="E37" s="9"/>
      <c r="F37" s="9"/>
      <c r="G37" s="9"/>
      <c r="H37" s="9"/>
      <c r="I37" s="9"/>
      <c r="J37" s="9"/>
      <c r="K37" s="9"/>
    </row>
    <row r="38" spans="1:11" ht="12.75">
      <c r="A38" s="40"/>
      <c r="B38" s="41"/>
      <c r="E38" s="9"/>
      <c r="F38" s="9"/>
      <c r="G38" s="9"/>
      <c r="H38" s="9"/>
      <c r="I38" s="9"/>
      <c r="J38" s="9"/>
      <c r="K38" s="9"/>
    </row>
    <row r="39" spans="1:11" ht="12.75">
      <c r="A39" s="40"/>
      <c r="B39" s="41"/>
      <c r="E39" s="9"/>
      <c r="F39" s="9"/>
      <c r="G39" s="9"/>
      <c r="H39" s="9"/>
      <c r="I39" s="9"/>
      <c r="J39" s="9"/>
      <c r="K39" s="9"/>
    </row>
    <row r="40" spans="1:11" ht="12.75">
      <c r="A40" s="40"/>
      <c r="B40" s="41"/>
      <c r="E40" s="9"/>
      <c r="F40" s="9"/>
      <c r="G40" s="9"/>
      <c r="H40" s="9"/>
      <c r="I40" s="9"/>
      <c r="J40" s="9"/>
      <c r="K40" s="9"/>
    </row>
    <row r="41" spans="1:11" ht="12.75">
      <c r="A41" s="40"/>
      <c r="B41" s="41"/>
      <c r="E41" s="9"/>
      <c r="F41" s="9"/>
      <c r="G41" s="9"/>
      <c r="H41" s="9"/>
      <c r="I41" s="9"/>
      <c r="J41" s="9"/>
      <c r="K41" s="9"/>
    </row>
    <row r="42" spans="1:11" ht="12.75">
      <c r="A42" s="40"/>
      <c r="B42" s="41"/>
      <c r="E42" s="9"/>
      <c r="F42" s="9"/>
      <c r="G42" s="9"/>
      <c r="H42" s="9"/>
      <c r="I42" s="9"/>
      <c r="J42" s="9"/>
      <c r="K42" s="9"/>
    </row>
    <row r="43" spans="1:11" ht="12.75">
      <c r="A43" s="40"/>
      <c r="B43" s="41"/>
      <c r="E43" s="9"/>
      <c r="F43" s="9"/>
      <c r="G43" s="9"/>
      <c r="H43" s="9"/>
      <c r="I43" s="9"/>
      <c r="J43" s="9"/>
      <c r="K43" s="9"/>
    </row>
    <row r="44" spans="1:11" ht="12.75">
      <c r="A44" s="42"/>
      <c r="B44" s="41"/>
      <c r="E44" s="9"/>
      <c r="F44" s="9"/>
      <c r="G44" s="9"/>
      <c r="H44" s="9"/>
      <c r="I44" s="9"/>
      <c r="J44" s="9"/>
      <c r="K44" s="9"/>
    </row>
    <row r="45" spans="1:11" ht="12.75">
      <c r="A45" s="42"/>
      <c r="B45" s="41"/>
      <c r="E45" s="9"/>
      <c r="F45" s="9"/>
      <c r="G45" s="9"/>
      <c r="H45" s="9"/>
      <c r="I45" s="9"/>
      <c r="J45" s="9"/>
      <c r="K45" s="9"/>
    </row>
    <row r="46" spans="1:11" ht="12.75">
      <c r="A46" s="42"/>
      <c r="B46" s="41"/>
      <c r="E46" s="9"/>
      <c r="F46" s="9"/>
      <c r="G46" s="9"/>
      <c r="H46" s="9"/>
      <c r="I46" s="9"/>
      <c r="J46" s="9"/>
      <c r="K46" s="9"/>
    </row>
    <row r="47" spans="1:11" ht="12.75">
      <c r="A47" s="42"/>
      <c r="B47" s="41"/>
      <c r="E47" s="9"/>
      <c r="F47" s="9"/>
      <c r="G47" s="9"/>
      <c r="H47" s="9"/>
      <c r="I47" s="9"/>
      <c r="J47" s="9"/>
      <c r="K47" s="9"/>
    </row>
    <row r="48" spans="1:11" ht="12.75">
      <c r="A48" s="42"/>
      <c r="B48" s="41"/>
      <c r="E48" s="9"/>
      <c r="F48" s="9"/>
      <c r="G48" s="9"/>
      <c r="H48" s="9"/>
      <c r="I48" s="9"/>
      <c r="J48" s="9"/>
      <c r="K48" s="9"/>
    </row>
    <row r="49" spans="1:11" ht="12.75">
      <c r="A49" s="42"/>
      <c r="B49" s="41"/>
      <c r="E49" s="9"/>
      <c r="F49" s="9"/>
      <c r="G49" s="9"/>
      <c r="H49" s="9"/>
      <c r="I49" s="9"/>
      <c r="J49" s="9"/>
      <c r="K49" s="9"/>
    </row>
    <row r="50" spans="1:11" ht="12.75">
      <c r="A50" s="42"/>
      <c r="B50" s="41"/>
      <c r="E50" s="9"/>
      <c r="F50" s="9"/>
      <c r="G50" s="9"/>
      <c r="H50" s="9"/>
      <c r="I50" s="9"/>
      <c r="J50" s="9"/>
      <c r="K50" s="9"/>
    </row>
    <row r="51" spans="1:11" ht="12.75">
      <c r="A51" s="42"/>
      <c r="B51" s="41"/>
      <c r="E51" s="9"/>
      <c r="F51" s="9"/>
      <c r="G51" s="9"/>
      <c r="H51" s="9"/>
      <c r="I51" s="9"/>
      <c r="J51" s="9"/>
      <c r="K51" s="9"/>
    </row>
    <row r="52" spans="1:11" ht="12.75">
      <c r="A52" s="42"/>
      <c r="B52" s="41"/>
      <c r="E52" s="9"/>
      <c r="F52" s="9"/>
      <c r="G52" s="9"/>
      <c r="H52" s="9"/>
      <c r="I52" s="9"/>
      <c r="J52" s="9"/>
      <c r="K52" s="9"/>
    </row>
    <row r="53" spans="1:11" ht="12.75">
      <c r="A53" s="42"/>
      <c r="B53" s="41"/>
      <c r="E53" s="9"/>
      <c r="F53" s="9"/>
      <c r="G53" s="9"/>
      <c r="H53" s="9"/>
      <c r="I53" s="9"/>
      <c r="J53" s="9"/>
      <c r="K53" s="9"/>
    </row>
    <row r="54" spans="1:11" ht="12.75">
      <c r="A54" s="42"/>
      <c r="B54" s="41"/>
      <c r="E54" s="9"/>
      <c r="F54" s="9"/>
      <c r="G54" s="9"/>
      <c r="H54" s="9"/>
      <c r="I54" s="9"/>
      <c r="J54" s="9"/>
      <c r="K54" s="9"/>
    </row>
    <row r="55" spans="1:11" ht="12.75">
      <c r="A55" s="42"/>
      <c r="B55" s="41"/>
      <c r="E55" s="9"/>
      <c r="F55" s="9"/>
      <c r="G55" s="9"/>
      <c r="H55" s="9"/>
      <c r="I55" s="9"/>
      <c r="J55" s="9"/>
      <c r="K55" s="9"/>
    </row>
    <row r="56" spans="1:11" ht="12.75">
      <c r="A56" s="42"/>
      <c r="B56" s="41"/>
      <c r="E56" s="9"/>
      <c r="F56" s="9"/>
      <c r="G56" s="9"/>
      <c r="H56" s="9"/>
      <c r="I56" s="9"/>
      <c r="J56" s="9"/>
      <c r="K56" s="9"/>
    </row>
    <row r="57" spans="1:11" ht="12.75">
      <c r="A57" s="42"/>
      <c r="B57" s="41"/>
      <c r="E57" s="9"/>
      <c r="F57" s="9"/>
      <c r="G57" s="9"/>
      <c r="H57" s="9"/>
      <c r="I57" s="9"/>
      <c r="J57" s="9"/>
      <c r="K57" s="9"/>
    </row>
    <row r="58" spans="1:11" ht="12.75">
      <c r="A58" s="42"/>
      <c r="B58" s="41"/>
      <c r="E58" s="9"/>
      <c r="F58" s="9"/>
      <c r="G58" s="9"/>
      <c r="H58" s="9"/>
      <c r="I58" s="9"/>
      <c r="J58" s="9"/>
      <c r="K58" s="9"/>
    </row>
    <row r="59" spans="1:11" ht="12.75">
      <c r="A59" s="42"/>
      <c r="B59" s="41"/>
      <c r="E59" s="9"/>
      <c r="F59" s="9"/>
      <c r="G59" s="9"/>
      <c r="H59" s="9"/>
      <c r="I59" s="9"/>
      <c r="J59" s="9"/>
      <c r="K59" s="9"/>
    </row>
    <row r="60" ht="12.75">
      <c r="A60" s="42"/>
    </row>
    <row r="61" ht="12.75">
      <c r="A61" s="42"/>
    </row>
    <row r="62" ht="12.75">
      <c r="A62" s="42"/>
    </row>
    <row r="63" ht="12.75">
      <c r="A63" s="42"/>
    </row>
    <row r="64" ht="12.75">
      <c r="A64" s="42"/>
    </row>
    <row r="65" spans="1:12" s="27" customFormat="1" ht="12.75">
      <c r="A65" s="42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s="27" customFormat="1" ht="12.75">
      <c r="A66" s="42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s="27" customFormat="1" ht="12.75">
      <c r="A67" s="42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s="27" customFormat="1" ht="12.75">
      <c r="A68" s="42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s="27" customFormat="1" ht="12.75">
      <c r="A69" s="42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s="27" customFormat="1" ht="12.75">
      <c r="A70" s="42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s="27" customFormat="1" ht="12.75">
      <c r="A71" s="42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s="27" customFormat="1" ht="12.75">
      <c r="A72" s="42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s="27" customFormat="1" ht="12.75">
      <c r="A73" s="42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s="27" customFormat="1" ht="12.75">
      <c r="A74" s="42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s="27" customFormat="1" ht="12.75">
      <c r="A75" s="42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s="27" customFormat="1" ht="12.75">
      <c r="A76" s="42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s="27" customFormat="1" ht="12.75">
      <c r="A77" s="42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s="27" customFormat="1" ht="12.75">
      <c r="A78" s="42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s="27" customFormat="1" ht="12.75">
      <c r="A79" s="42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s="27" customFormat="1" ht="12.75">
      <c r="A80" s="42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s="27" customFormat="1" ht="12.75">
      <c r="A81" s="42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s="27" customFormat="1" ht="12.75">
      <c r="A82" s="42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s="27" customFormat="1" ht="12.75">
      <c r="A83" s="42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s="27" customFormat="1" ht="12.75">
      <c r="A84" s="42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s="27" customFormat="1" ht="12.75">
      <c r="A85" s="42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s="27" customFormat="1" ht="12.75">
      <c r="A86" s="42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s="27" customFormat="1" ht="12.75">
      <c r="A87" s="42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s="27" customFormat="1" ht="12.75">
      <c r="A88" s="42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s="27" customFormat="1" ht="12.75">
      <c r="A89" s="42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s="27" customFormat="1" ht="12.75">
      <c r="A90" s="42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s="27" customFormat="1" ht="12.75">
      <c r="A91" s="42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s="27" customFormat="1" ht="12.75">
      <c r="A92" s="42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s="27" customFormat="1" ht="12.75">
      <c r="A93" s="42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s="27" customFormat="1" ht="12.75">
      <c r="A94" s="42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s="27" customFormat="1" ht="12.75">
      <c r="A95" s="42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s="27" customFormat="1" ht="12.75">
      <c r="A96" s="42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s="27" customFormat="1" ht="12.75">
      <c r="A97" s="42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s="27" customFormat="1" ht="12.75">
      <c r="A98" s="42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s="27" customFormat="1" ht="12.75">
      <c r="A99" s="42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s="27" customFormat="1" ht="12.75">
      <c r="A100" s="42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s="27" customFormat="1" ht="12.75">
      <c r="A101" s="42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s="27" customFormat="1" ht="12.75">
      <c r="A102" s="42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68" ht="15.75">
      <c r="D168" s="385">
        <f>115000000+12000000</f>
        <v>127000000</v>
      </c>
    </row>
    <row r="276" ht="15.75">
      <c r="D276" s="385"/>
    </row>
  </sheetData>
  <sheetProtection/>
  <mergeCells count="30">
    <mergeCell ref="A30:C30"/>
    <mergeCell ref="A36:K36"/>
    <mergeCell ref="A21:A22"/>
    <mergeCell ref="B21:C21"/>
    <mergeCell ref="A23:A25"/>
    <mergeCell ref="B23:C23"/>
    <mergeCell ref="A26:A27"/>
    <mergeCell ref="B26:C26"/>
    <mergeCell ref="A28:A29"/>
    <mergeCell ref="B28:C28"/>
    <mergeCell ref="A11:A12"/>
    <mergeCell ref="B11:C11"/>
    <mergeCell ref="A13:A17"/>
    <mergeCell ref="B13:C13"/>
    <mergeCell ref="A18:A20"/>
    <mergeCell ref="B18:C18"/>
    <mergeCell ref="I4:I5"/>
    <mergeCell ref="J4:J5"/>
    <mergeCell ref="A6:A10"/>
    <mergeCell ref="B6:C6"/>
    <mergeCell ref="A2:K2"/>
    <mergeCell ref="A3:A5"/>
    <mergeCell ref="B3:B5"/>
    <mergeCell ref="C3:C5"/>
    <mergeCell ref="D3:D5"/>
    <mergeCell ref="E3:E5"/>
    <mergeCell ref="F3:J3"/>
    <mergeCell ref="K3:K5"/>
    <mergeCell ref="F4:F5"/>
    <mergeCell ref="G4:H4"/>
  </mergeCells>
  <printOptions horizontalCentered="1"/>
  <pageMargins left="0.7874015748031497" right="0" top="0.984251968503937" bottom="0.984251968503937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/>
  </sheetPr>
  <dimension ref="A1:G276"/>
  <sheetViews>
    <sheetView view="pageBreakPreview" zoomScaleNormal="75" zoomScaleSheetLayoutView="100" zoomScalePageLayoutView="0" workbookViewId="0" topLeftCell="A1">
      <selection activeCell="E1" sqref="E1:G1"/>
    </sheetView>
  </sheetViews>
  <sheetFormatPr defaultColWidth="8.796875" defaultRowHeight="14.25"/>
  <cols>
    <col min="1" max="1" width="7.09765625" style="26" customWidth="1"/>
    <col min="2" max="2" width="9.09765625" style="26" customWidth="1"/>
    <col min="3" max="3" width="8.19921875" style="27" customWidth="1"/>
    <col min="4" max="4" width="32" style="8" customWidth="1"/>
    <col min="5" max="5" width="10.59765625" style="8" bestFit="1" customWidth="1"/>
    <col min="6" max="6" width="13.69921875" style="8" customWidth="1"/>
    <col min="7" max="7" width="13" style="8" customWidth="1"/>
    <col min="8" max="16384" width="9" style="8" customWidth="1"/>
  </cols>
  <sheetData>
    <row r="1" spans="1:7" ht="66.75" customHeight="1">
      <c r="A1" s="43"/>
      <c r="B1" s="43"/>
      <c r="C1" s="44"/>
      <c r="D1" s="45"/>
      <c r="E1" s="645" t="s">
        <v>517</v>
      </c>
      <c r="F1" s="645"/>
      <c r="G1" s="645"/>
    </row>
    <row r="2" spans="1:7" ht="112.5" customHeight="1">
      <c r="A2" s="579" t="s">
        <v>68</v>
      </c>
      <c r="B2" s="579"/>
      <c r="C2" s="579"/>
      <c r="D2" s="579"/>
      <c r="E2" s="579"/>
      <c r="F2" s="579"/>
      <c r="G2" s="579"/>
    </row>
    <row r="3" spans="1:7" ht="35.25" customHeight="1">
      <c r="A3" s="527" t="s">
        <v>3</v>
      </c>
      <c r="B3" s="527" t="s">
        <v>4</v>
      </c>
      <c r="C3" s="527" t="s">
        <v>5</v>
      </c>
      <c r="D3" s="527" t="s">
        <v>6</v>
      </c>
      <c r="E3" s="588" t="s">
        <v>69</v>
      </c>
      <c r="F3" s="611" t="s">
        <v>70</v>
      </c>
      <c r="G3" s="611"/>
    </row>
    <row r="4" spans="1:7" ht="28.5" customHeight="1">
      <c r="A4" s="527"/>
      <c r="B4" s="527"/>
      <c r="C4" s="527"/>
      <c r="D4" s="527"/>
      <c r="E4" s="527"/>
      <c r="F4" s="30" t="s">
        <v>71</v>
      </c>
      <c r="G4" s="30" t="s">
        <v>72</v>
      </c>
    </row>
    <row r="5" spans="1:7" ht="31.5" customHeight="1">
      <c r="A5" s="647" t="s">
        <v>8</v>
      </c>
      <c r="B5" s="599" t="s">
        <v>9</v>
      </c>
      <c r="C5" s="599"/>
      <c r="D5" s="599"/>
      <c r="E5" s="46">
        <f>SUM(E6)</f>
        <v>31579</v>
      </c>
      <c r="F5" s="46">
        <f>SUM(F6)</f>
        <v>30000</v>
      </c>
      <c r="G5" s="46">
        <f>SUM(G6)</f>
        <v>1579</v>
      </c>
    </row>
    <row r="6" spans="1:7" ht="29.25" customHeight="1">
      <c r="A6" s="648"/>
      <c r="B6" s="593" t="s">
        <v>13</v>
      </c>
      <c r="C6" s="649" t="s">
        <v>14</v>
      </c>
      <c r="D6" s="649"/>
      <c r="E6" s="13">
        <f>SUM(E7:E7)</f>
        <v>31579</v>
      </c>
      <c r="F6" s="13">
        <f>SUM(F7:F7)</f>
        <v>30000</v>
      </c>
      <c r="G6" s="13">
        <f>SUM(G7:G7)</f>
        <v>1579</v>
      </c>
    </row>
    <row r="7" spans="1:7" ht="27.75" customHeight="1">
      <c r="A7" s="648"/>
      <c r="B7" s="594"/>
      <c r="C7" s="17">
        <v>2350</v>
      </c>
      <c r="D7" s="47"/>
      <c r="E7" s="16">
        <f>F7+G7</f>
        <v>31579</v>
      </c>
      <c r="F7" s="16">
        <v>30000</v>
      </c>
      <c r="G7" s="48">
        <v>1579</v>
      </c>
    </row>
    <row r="8" spans="1:7" ht="33.75" customHeight="1">
      <c r="A8" s="650" t="s">
        <v>30</v>
      </c>
      <c r="B8" s="599" t="s">
        <v>31</v>
      </c>
      <c r="C8" s="599"/>
      <c r="D8" s="599"/>
      <c r="E8" s="46">
        <f aca="true" t="shared" si="0" ref="E8:G9">SUM(E9)</f>
        <v>89474</v>
      </c>
      <c r="F8" s="46">
        <f t="shared" si="0"/>
        <v>85000</v>
      </c>
      <c r="G8" s="46">
        <f t="shared" si="0"/>
        <v>4474</v>
      </c>
    </row>
    <row r="9" spans="1:7" ht="25.5" customHeight="1">
      <c r="A9" s="650"/>
      <c r="B9" s="651" t="s">
        <v>34</v>
      </c>
      <c r="C9" s="649" t="s">
        <v>35</v>
      </c>
      <c r="D9" s="649"/>
      <c r="E9" s="13">
        <f t="shared" si="0"/>
        <v>89474</v>
      </c>
      <c r="F9" s="13">
        <f t="shared" si="0"/>
        <v>85000</v>
      </c>
      <c r="G9" s="13">
        <f t="shared" si="0"/>
        <v>4474</v>
      </c>
    </row>
    <row r="10" spans="1:7" ht="29.25" customHeight="1">
      <c r="A10" s="650"/>
      <c r="B10" s="651"/>
      <c r="C10" s="17">
        <v>2350</v>
      </c>
      <c r="D10" s="47"/>
      <c r="E10" s="16">
        <f>F10+G10</f>
        <v>89474</v>
      </c>
      <c r="F10" s="16">
        <v>85000</v>
      </c>
      <c r="G10" s="48">
        <v>4474</v>
      </c>
    </row>
    <row r="11" spans="1:7" ht="30" customHeight="1">
      <c r="A11" s="574" t="s">
        <v>73</v>
      </c>
      <c r="B11" s="574"/>
      <c r="C11" s="574"/>
      <c r="D11" s="574"/>
      <c r="E11" s="12">
        <f>E8+E5</f>
        <v>121053</v>
      </c>
      <c r="F11" s="12">
        <f>F8+F5</f>
        <v>115000</v>
      </c>
      <c r="G11" s="12">
        <f>G8+G5</f>
        <v>6053</v>
      </c>
    </row>
    <row r="12" spans="1:7" ht="15.75">
      <c r="A12" s="49"/>
      <c r="B12" s="49"/>
      <c r="C12" s="50"/>
      <c r="D12" s="51"/>
      <c r="E12" s="52"/>
      <c r="F12" s="53"/>
      <c r="G12" s="51"/>
    </row>
    <row r="13" spans="1:7" ht="15.75">
      <c r="A13" s="49"/>
      <c r="B13" s="49"/>
      <c r="C13" s="50"/>
      <c r="D13" s="51"/>
      <c r="E13" s="52"/>
      <c r="F13" s="53"/>
      <c r="G13" s="51"/>
    </row>
    <row r="14" spans="1:6" ht="15.75">
      <c r="A14" s="54"/>
      <c r="B14" s="54"/>
      <c r="C14" s="41"/>
      <c r="F14" s="9"/>
    </row>
    <row r="15" spans="1:6" ht="15.75">
      <c r="A15" s="54"/>
      <c r="B15" s="54"/>
      <c r="C15" s="41"/>
      <c r="F15" s="9"/>
    </row>
    <row r="16" spans="1:6" ht="15.75">
      <c r="A16" s="54"/>
      <c r="B16" s="54"/>
      <c r="C16" s="41"/>
      <c r="F16" s="9"/>
    </row>
    <row r="17" spans="1:6" ht="15.75">
      <c r="A17" s="646"/>
      <c r="B17" s="646"/>
      <c r="C17" s="646"/>
      <c r="D17" s="646"/>
      <c r="E17" s="646"/>
      <c r="F17" s="646"/>
    </row>
    <row r="18" spans="1:6" ht="15.75">
      <c r="A18" s="54"/>
      <c r="B18" s="54"/>
      <c r="C18" s="41"/>
      <c r="F18" s="9"/>
    </row>
    <row r="19" spans="1:6" ht="15.75">
      <c r="A19" s="54"/>
      <c r="B19" s="54"/>
      <c r="C19" s="41"/>
      <c r="F19" s="9"/>
    </row>
    <row r="20" spans="1:6" ht="15.75">
      <c r="A20" s="54"/>
      <c r="B20" s="54"/>
      <c r="C20" s="41"/>
      <c r="F20" s="9"/>
    </row>
    <row r="21" spans="1:6" ht="15.75">
      <c r="A21" s="54"/>
      <c r="B21" s="54"/>
      <c r="C21" s="41"/>
      <c r="F21" s="9"/>
    </row>
    <row r="22" spans="1:6" ht="15.75">
      <c r="A22" s="54"/>
      <c r="B22" s="54"/>
      <c r="C22" s="41"/>
      <c r="F22" s="9"/>
    </row>
    <row r="23" spans="1:6" ht="15.75">
      <c r="A23" s="54"/>
      <c r="B23" s="54"/>
      <c r="C23" s="41"/>
      <c r="F23" s="9"/>
    </row>
    <row r="24" spans="1:6" ht="15.75">
      <c r="A24" s="54"/>
      <c r="B24" s="54"/>
      <c r="C24" s="41"/>
      <c r="F24" s="9"/>
    </row>
    <row r="25" spans="3:6" ht="15.75">
      <c r="C25" s="41"/>
      <c r="F25" s="9"/>
    </row>
    <row r="26" spans="3:6" ht="15.75">
      <c r="C26" s="41"/>
      <c r="F26" s="9"/>
    </row>
    <row r="27" spans="3:6" ht="15.75">
      <c r="C27" s="41"/>
      <c r="F27" s="9"/>
    </row>
    <row r="28" spans="3:6" ht="15.75">
      <c r="C28" s="41"/>
      <c r="F28" s="9"/>
    </row>
    <row r="29" spans="3:6" ht="15.75">
      <c r="C29" s="41"/>
      <c r="F29" s="9"/>
    </row>
    <row r="30" spans="3:6" ht="15.75">
      <c r="C30" s="41"/>
      <c r="F30" s="9"/>
    </row>
    <row r="31" spans="3:6" ht="15.75">
      <c r="C31" s="41"/>
      <c r="F31" s="9"/>
    </row>
    <row r="32" spans="3:6" ht="15.75">
      <c r="C32" s="41"/>
      <c r="F32" s="9"/>
    </row>
    <row r="33" spans="3:6" ht="15.75">
      <c r="C33" s="41"/>
      <c r="F33" s="9"/>
    </row>
    <row r="34" spans="3:6" ht="15.75">
      <c r="C34" s="41"/>
      <c r="F34" s="9"/>
    </row>
    <row r="35" spans="3:6" ht="15.75">
      <c r="C35" s="41"/>
      <c r="F35" s="9"/>
    </row>
    <row r="36" spans="3:6" ht="15.75">
      <c r="C36" s="41"/>
      <c r="F36" s="9"/>
    </row>
    <row r="37" spans="3:6" ht="15.75">
      <c r="C37" s="41"/>
      <c r="F37" s="9"/>
    </row>
    <row r="38" spans="3:6" ht="15.75">
      <c r="C38" s="41"/>
      <c r="F38" s="9"/>
    </row>
    <row r="39" spans="3:6" ht="15.75">
      <c r="C39" s="41"/>
      <c r="F39" s="9"/>
    </row>
    <row r="40" spans="3:6" ht="15.75">
      <c r="C40" s="41"/>
      <c r="F40" s="9"/>
    </row>
    <row r="168" ht="15.75">
      <c r="D168" s="385">
        <f>115000000+12000000</f>
        <v>127000000</v>
      </c>
    </row>
    <row r="276" ht="15.75">
      <c r="D276" s="385"/>
    </row>
  </sheetData>
  <sheetProtection/>
  <mergeCells count="18">
    <mergeCell ref="A11:D11"/>
    <mergeCell ref="A17:F17"/>
    <mergeCell ref="A5:A7"/>
    <mergeCell ref="B5:D5"/>
    <mergeCell ref="B6:B7"/>
    <mergeCell ref="C6:D6"/>
    <mergeCell ref="A8:A10"/>
    <mergeCell ref="B8:D8"/>
    <mergeCell ref="B9:B10"/>
    <mergeCell ref="C9:D9"/>
    <mergeCell ref="E1:G1"/>
    <mergeCell ref="A2:G2"/>
    <mergeCell ref="A3:A4"/>
    <mergeCell ref="B3:B4"/>
    <mergeCell ref="C3:C4"/>
    <mergeCell ref="D3:D4"/>
    <mergeCell ref="E3:E4"/>
    <mergeCell ref="F3:G3"/>
  </mergeCells>
  <printOptions horizontalCentered="1"/>
  <pageMargins left="0.7874015748031497" right="0" top="0.984251968503937" bottom="0.984251968503937" header="0.5118110236220472" footer="0.5118110236220472"/>
  <pageSetup horizontalDpi="600" verticalDpi="600" orientation="portrait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/>
  </sheetPr>
  <dimension ref="A1:H276"/>
  <sheetViews>
    <sheetView view="pageBreakPreview" zoomScaleSheetLayoutView="100" zoomScalePageLayoutView="0" workbookViewId="0" topLeftCell="B1">
      <selection activeCell="I5" sqref="I5"/>
    </sheetView>
  </sheetViews>
  <sheetFormatPr defaultColWidth="8.796875" defaultRowHeight="14.25"/>
  <cols>
    <col min="1" max="1" width="4" style="364" customWidth="1"/>
    <col min="2" max="2" width="39.8984375" style="364" customWidth="1"/>
    <col min="3" max="3" width="8.09765625" style="364" customWidth="1"/>
    <col min="4" max="4" width="9.5" style="364" customWidth="1"/>
    <col min="5" max="6" width="11.59765625" style="364" customWidth="1"/>
    <col min="7" max="16384" width="9" style="364" customWidth="1"/>
  </cols>
  <sheetData>
    <row r="1" spans="1:6" ht="81.75" customHeight="1">
      <c r="A1" s="362"/>
      <c r="B1" s="363"/>
      <c r="C1" s="656" t="s">
        <v>518</v>
      </c>
      <c r="D1" s="657"/>
      <c r="E1" s="657"/>
      <c r="F1" s="657"/>
    </row>
    <row r="2" spans="1:6" ht="57.75" customHeight="1">
      <c r="A2" s="658" t="s">
        <v>433</v>
      </c>
      <c r="B2" s="658"/>
      <c r="C2" s="658"/>
      <c r="D2" s="658"/>
      <c r="E2" s="658"/>
      <c r="F2" s="658"/>
    </row>
    <row r="3" spans="1:6" ht="15">
      <c r="A3" s="365"/>
      <c r="B3" s="366"/>
      <c r="C3" s="366"/>
      <c r="D3" s="366"/>
      <c r="E3" s="365"/>
      <c r="F3" s="367" t="s">
        <v>1</v>
      </c>
    </row>
    <row r="4" spans="1:6" ht="28.5" customHeight="1">
      <c r="A4" s="368" t="s">
        <v>326</v>
      </c>
      <c r="B4" s="369" t="s">
        <v>434</v>
      </c>
      <c r="C4" s="369" t="s">
        <v>3</v>
      </c>
      <c r="D4" s="369" t="s">
        <v>4</v>
      </c>
      <c r="E4" s="368" t="s">
        <v>468</v>
      </c>
      <c r="F4" s="368" t="s">
        <v>435</v>
      </c>
    </row>
    <row r="5" spans="1:6" ht="12" customHeight="1">
      <c r="A5" s="370" t="s">
        <v>206</v>
      </c>
      <c r="B5" s="371" t="s">
        <v>207</v>
      </c>
      <c r="C5" s="371" t="s">
        <v>208</v>
      </c>
      <c r="D5" s="371" t="s">
        <v>436</v>
      </c>
      <c r="E5" s="372" t="s">
        <v>209</v>
      </c>
      <c r="F5" s="372" t="s">
        <v>437</v>
      </c>
    </row>
    <row r="6" spans="1:6" ht="30" customHeight="1">
      <c r="A6" s="373">
        <v>1</v>
      </c>
      <c r="B6" s="374" t="s">
        <v>438</v>
      </c>
      <c r="C6" s="375">
        <v>801</v>
      </c>
      <c r="D6" s="375">
        <v>80102</v>
      </c>
      <c r="E6" s="376">
        <v>50</v>
      </c>
      <c r="F6" s="376">
        <v>50</v>
      </c>
    </row>
    <row r="7" spans="1:6" ht="15.75" customHeight="1">
      <c r="A7" s="373">
        <v>2</v>
      </c>
      <c r="B7" s="374" t="s">
        <v>439</v>
      </c>
      <c r="C7" s="375">
        <v>801</v>
      </c>
      <c r="D7" s="375">
        <v>80102</v>
      </c>
      <c r="E7" s="376">
        <v>550</v>
      </c>
      <c r="F7" s="376">
        <v>550</v>
      </c>
    </row>
    <row r="8" spans="1:6" ht="15.75" customHeight="1">
      <c r="A8" s="373">
        <v>3</v>
      </c>
      <c r="B8" s="377" t="s">
        <v>440</v>
      </c>
      <c r="C8" s="375">
        <v>801</v>
      </c>
      <c r="D8" s="375">
        <v>80130</v>
      </c>
      <c r="E8" s="376">
        <v>51000</v>
      </c>
      <c r="F8" s="376">
        <v>51000</v>
      </c>
    </row>
    <row r="9" spans="1:6" ht="15.75" customHeight="1">
      <c r="A9" s="373">
        <v>4</v>
      </c>
      <c r="B9" s="377" t="s">
        <v>441</v>
      </c>
      <c r="C9" s="378">
        <v>801</v>
      </c>
      <c r="D9" s="378">
        <v>80130</v>
      </c>
      <c r="E9" s="376">
        <v>15128</v>
      </c>
      <c r="F9" s="376">
        <v>15128</v>
      </c>
    </row>
    <row r="10" spans="1:6" ht="15.75" customHeight="1">
      <c r="A10" s="373">
        <v>5</v>
      </c>
      <c r="B10" s="377" t="s">
        <v>442</v>
      </c>
      <c r="C10" s="378">
        <v>801</v>
      </c>
      <c r="D10" s="378">
        <v>80130</v>
      </c>
      <c r="E10" s="376">
        <v>5000</v>
      </c>
      <c r="F10" s="376">
        <v>5000</v>
      </c>
    </row>
    <row r="11" spans="1:6" ht="15.75" customHeight="1">
      <c r="A11" s="373">
        <v>6</v>
      </c>
      <c r="B11" s="374" t="s">
        <v>443</v>
      </c>
      <c r="C11" s="378">
        <v>801</v>
      </c>
      <c r="D11" s="378">
        <v>80130</v>
      </c>
      <c r="E11" s="376">
        <v>5500</v>
      </c>
      <c r="F11" s="376">
        <v>5500</v>
      </c>
    </row>
    <row r="12" spans="1:6" ht="15.75" customHeight="1">
      <c r="A12" s="373">
        <v>7</v>
      </c>
      <c r="B12" s="374" t="s">
        <v>444</v>
      </c>
      <c r="C12" s="378">
        <v>801</v>
      </c>
      <c r="D12" s="378">
        <v>80130</v>
      </c>
      <c r="E12" s="376">
        <v>44700</v>
      </c>
      <c r="F12" s="376">
        <v>44700</v>
      </c>
    </row>
    <row r="13" spans="1:6" ht="15.75" customHeight="1">
      <c r="A13" s="373">
        <v>8</v>
      </c>
      <c r="B13" s="377" t="s">
        <v>445</v>
      </c>
      <c r="C13" s="378">
        <v>801</v>
      </c>
      <c r="D13" s="378">
        <v>80130</v>
      </c>
      <c r="E13" s="376">
        <v>11100</v>
      </c>
      <c r="F13" s="376">
        <v>11100</v>
      </c>
    </row>
    <row r="14" spans="1:6" ht="15.75" customHeight="1">
      <c r="A14" s="652">
        <v>9</v>
      </c>
      <c r="B14" s="659" t="s">
        <v>446</v>
      </c>
      <c r="C14" s="378">
        <v>801</v>
      </c>
      <c r="D14" s="378">
        <v>80130</v>
      </c>
      <c r="E14" s="376">
        <v>468677</v>
      </c>
      <c r="F14" s="376">
        <v>468677</v>
      </c>
    </row>
    <row r="15" spans="1:6" ht="15.75" customHeight="1">
      <c r="A15" s="652"/>
      <c r="B15" s="659"/>
      <c r="C15" s="378">
        <v>854</v>
      </c>
      <c r="D15" s="378">
        <v>85410</v>
      </c>
      <c r="E15" s="376">
        <v>168120</v>
      </c>
      <c r="F15" s="376">
        <v>168120</v>
      </c>
    </row>
    <row r="16" spans="1:6" ht="15.75" customHeight="1">
      <c r="A16" s="373">
        <v>10</v>
      </c>
      <c r="B16" s="377" t="s">
        <v>447</v>
      </c>
      <c r="C16" s="378">
        <v>801</v>
      </c>
      <c r="D16" s="378">
        <v>80141</v>
      </c>
      <c r="E16" s="376">
        <v>92000</v>
      </c>
      <c r="F16" s="376">
        <v>92000</v>
      </c>
    </row>
    <row r="17" spans="1:6" ht="15.75" customHeight="1">
      <c r="A17" s="652">
        <v>11</v>
      </c>
      <c r="B17" s="374" t="s">
        <v>448</v>
      </c>
      <c r="C17" s="378">
        <v>801</v>
      </c>
      <c r="D17" s="378">
        <v>80141</v>
      </c>
      <c r="E17" s="376">
        <v>21900</v>
      </c>
      <c r="F17" s="376">
        <v>21900</v>
      </c>
    </row>
    <row r="18" spans="1:6" ht="15.75" customHeight="1">
      <c r="A18" s="652"/>
      <c r="B18" s="374" t="s">
        <v>449</v>
      </c>
      <c r="C18" s="378">
        <v>801</v>
      </c>
      <c r="D18" s="378">
        <v>80141</v>
      </c>
      <c r="E18" s="376">
        <v>10080</v>
      </c>
      <c r="F18" s="376">
        <v>10080</v>
      </c>
    </row>
    <row r="19" spans="1:6" ht="28.5" customHeight="1">
      <c r="A19" s="373">
        <v>12</v>
      </c>
      <c r="B19" s="374" t="s">
        <v>450</v>
      </c>
      <c r="C19" s="378">
        <v>801</v>
      </c>
      <c r="D19" s="378">
        <v>80141</v>
      </c>
      <c r="E19" s="376">
        <v>9000</v>
      </c>
      <c r="F19" s="376">
        <v>9000</v>
      </c>
    </row>
    <row r="20" spans="1:6" ht="15.75" customHeight="1">
      <c r="A20" s="652">
        <v>13</v>
      </c>
      <c r="B20" s="377" t="s">
        <v>451</v>
      </c>
      <c r="C20" s="378">
        <v>801</v>
      </c>
      <c r="D20" s="378">
        <v>80141</v>
      </c>
      <c r="E20" s="376">
        <v>13150</v>
      </c>
      <c r="F20" s="376">
        <v>13150</v>
      </c>
    </row>
    <row r="21" spans="1:6" ht="31.5" customHeight="1">
      <c r="A21" s="652"/>
      <c r="B21" s="374" t="s">
        <v>452</v>
      </c>
      <c r="C21" s="375">
        <v>801</v>
      </c>
      <c r="D21" s="375">
        <v>80141</v>
      </c>
      <c r="E21" s="376">
        <v>60000</v>
      </c>
      <c r="F21" s="376">
        <v>60000</v>
      </c>
    </row>
    <row r="22" spans="1:6" ht="31.5" customHeight="1">
      <c r="A22" s="373">
        <v>14</v>
      </c>
      <c r="B22" s="374" t="s">
        <v>453</v>
      </c>
      <c r="C22" s="375">
        <v>801</v>
      </c>
      <c r="D22" s="375">
        <v>80141</v>
      </c>
      <c r="E22" s="376">
        <v>126400</v>
      </c>
      <c r="F22" s="376">
        <v>126400</v>
      </c>
    </row>
    <row r="23" spans="1:6" ht="25.5">
      <c r="A23" s="652">
        <v>15</v>
      </c>
      <c r="B23" s="374" t="s">
        <v>454</v>
      </c>
      <c r="C23" s="375">
        <v>801</v>
      </c>
      <c r="D23" s="375">
        <v>80141</v>
      </c>
      <c r="E23" s="376">
        <v>11550</v>
      </c>
      <c r="F23" s="376">
        <v>11550</v>
      </c>
    </row>
    <row r="24" spans="1:6" ht="15.75" customHeight="1">
      <c r="A24" s="652"/>
      <c r="B24" s="374" t="s">
        <v>455</v>
      </c>
      <c r="C24" s="375">
        <v>801</v>
      </c>
      <c r="D24" s="375">
        <v>80141</v>
      </c>
      <c r="E24" s="376">
        <v>15305</v>
      </c>
      <c r="F24" s="376">
        <v>15305</v>
      </c>
    </row>
    <row r="25" spans="1:6" ht="31.5" customHeight="1">
      <c r="A25" s="373">
        <v>16</v>
      </c>
      <c r="B25" s="374" t="s">
        <v>456</v>
      </c>
      <c r="C25" s="375">
        <v>801</v>
      </c>
      <c r="D25" s="375">
        <v>80141</v>
      </c>
      <c r="E25" s="376">
        <v>3600</v>
      </c>
      <c r="F25" s="376">
        <v>3600</v>
      </c>
    </row>
    <row r="26" spans="1:6" ht="31.5" customHeight="1">
      <c r="A26" s="652">
        <v>17</v>
      </c>
      <c r="B26" s="374" t="s">
        <v>457</v>
      </c>
      <c r="C26" s="375">
        <v>801</v>
      </c>
      <c r="D26" s="375">
        <v>80146</v>
      </c>
      <c r="E26" s="376">
        <v>2800000</v>
      </c>
      <c r="F26" s="376">
        <v>2800000</v>
      </c>
    </row>
    <row r="27" spans="1:6" ht="31.5" customHeight="1">
      <c r="A27" s="652"/>
      <c r="B27" s="374" t="s">
        <v>458</v>
      </c>
      <c r="C27" s="378">
        <v>801</v>
      </c>
      <c r="D27" s="378">
        <v>80147</v>
      </c>
      <c r="E27" s="376">
        <v>71000</v>
      </c>
      <c r="F27" s="376">
        <v>71000</v>
      </c>
    </row>
    <row r="28" spans="1:6" ht="15.75" customHeight="1">
      <c r="A28" s="373">
        <v>18</v>
      </c>
      <c r="B28" s="377" t="s">
        <v>459</v>
      </c>
      <c r="C28" s="378">
        <v>801</v>
      </c>
      <c r="D28" s="378">
        <v>80147</v>
      </c>
      <c r="E28" s="376">
        <v>24000</v>
      </c>
      <c r="F28" s="376">
        <v>24000</v>
      </c>
    </row>
    <row r="29" spans="1:6" ht="15.75" customHeight="1">
      <c r="A29" s="373">
        <v>19</v>
      </c>
      <c r="B29" s="377" t="s">
        <v>460</v>
      </c>
      <c r="C29" s="378">
        <v>801</v>
      </c>
      <c r="D29" s="378">
        <v>80147</v>
      </c>
      <c r="E29" s="376">
        <v>160000</v>
      </c>
      <c r="F29" s="376">
        <v>160000</v>
      </c>
    </row>
    <row r="30" spans="1:8" ht="15.75" customHeight="1">
      <c r="A30" s="373">
        <v>20</v>
      </c>
      <c r="B30" s="377" t="s">
        <v>461</v>
      </c>
      <c r="C30" s="378">
        <v>801</v>
      </c>
      <c r="D30" s="378">
        <v>80147</v>
      </c>
      <c r="E30" s="376">
        <v>76300</v>
      </c>
      <c r="F30" s="376">
        <v>76300</v>
      </c>
      <c r="G30" s="379"/>
      <c r="H30" s="379"/>
    </row>
    <row r="31" spans="1:8" ht="27.75" customHeight="1">
      <c r="A31" s="653" t="s">
        <v>73</v>
      </c>
      <c r="B31" s="654"/>
      <c r="C31" s="654"/>
      <c r="D31" s="655"/>
      <c r="E31" s="380">
        <f>SUM(E6:E30)</f>
        <v>4264110</v>
      </c>
      <c r="F31" s="380">
        <f>SUM(F6:F30)</f>
        <v>4264110</v>
      </c>
      <c r="H31" s="379"/>
    </row>
    <row r="35" ht="15">
      <c r="E35" s="379"/>
    </row>
    <row r="38" ht="15">
      <c r="E38" s="379"/>
    </row>
    <row r="47" ht="15">
      <c r="E47" s="379"/>
    </row>
    <row r="168" ht="15">
      <c r="D168" s="384">
        <f>115000000+12000000</f>
        <v>127000000</v>
      </c>
    </row>
    <row r="276" ht="15">
      <c r="D276" s="384"/>
    </row>
  </sheetData>
  <sheetProtection/>
  <mergeCells count="9">
    <mergeCell ref="A23:A24"/>
    <mergeCell ref="A26:A27"/>
    <mergeCell ref="A31:D31"/>
    <mergeCell ref="C1:F1"/>
    <mergeCell ref="A2:F2"/>
    <mergeCell ref="A14:A15"/>
    <mergeCell ref="B14:B15"/>
    <mergeCell ref="A17:A18"/>
    <mergeCell ref="A20:A21"/>
  </mergeCells>
  <printOptions/>
  <pageMargins left="0.7086614173228347" right="0.4724409448818898" top="0.7480314960629921" bottom="0.5118110236220472" header="0.31496062992125984" footer="0.31496062992125984"/>
  <pageSetup horizontalDpi="600" verticalDpi="600" orientation="portrait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R505"/>
  <sheetViews>
    <sheetView tabSelected="1" view="pageBreakPreview" zoomScale="110" zoomScaleSheetLayoutView="110" zoomScalePageLayoutView="0" workbookViewId="0" topLeftCell="D1">
      <pane ySplit="7" topLeftCell="A55" activePane="bottomLeft" state="frozen"/>
      <selection pane="topLeft" activeCell="F276" sqref="F276"/>
      <selection pane="bottomLeft" activeCell="G105" sqref="G105"/>
    </sheetView>
  </sheetViews>
  <sheetFormatPr defaultColWidth="8.796875" defaultRowHeight="14.25"/>
  <cols>
    <col min="1" max="1" width="3.69921875" style="74" bestFit="1" customWidth="1"/>
    <col min="2" max="2" width="6" style="74" bestFit="1" customWidth="1"/>
    <col min="3" max="3" width="12.3984375" style="60" customWidth="1"/>
    <col min="4" max="4" width="10.59765625" style="60" customWidth="1"/>
    <col min="5" max="5" width="10.69921875" style="60" customWidth="1"/>
    <col min="6" max="6" width="10.09765625" style="60" customWidth="1"/>
    <col min="7" max="7" width="10.69921875" style="60" customWidth="1"/>
    <col min="8" max="8" width="11" style="60" customWidth="1"/>
    <col min="9" max="9" width="9.09765625" style="60" customWidth="1"/>
    <col min="10" max="10" width="9.8984375" style="60" customWidth="1"/>
    <col min="11" max="11" width="9.3984375" style="60" customWidth="1"/>
    <col min="12" max="12" width="9" style="60" customWidth="1"/>
    <col min="13" max="13" width="11" style="60" bestFit="1" customWidth="1"/>
    <col min="14" max="14" width="9.8984375" style="60" bestFit="1" customWidth="1"/>
    <col min="15" max="16" width="11" style="60" bestFit="1" customWidth="1"/>
    <col min="17" max="17" width="8.8984375" style="60" bestFit="1" customWidth="1"/>
    <col min="18" max="16384" width="9" style="60" customWidth="1"/>
  </cols>
  <sheetData>
    <row r="1" spans="1:17" ht="65.25" customHeight="1">
      <c r="A1" s="57"/>
      <c r="B1" s="57"/>
      <c r="C1" s="58"/>
      <c r="D1" s="59"/>
      <c r="E1" s="59"/>
      <c r="F1" s="59"/>
      <c r="G1" s="59"/>
      <c r="H1" s="59"/>
      <c r="I1" s="59"/>
      <c r="J1" s="59"/>
      <c r="K1" s="59"/>
      <c r="L1" s="59"/>
      <c r="M1" s="515" t="s">
        <v>505</v>
      </c>
      <c r="N1" s="516"/>
      <c r="O1" s="516"/>
      <c r="P1" s="516"/>
      <c r="Q1" s="516"/>
    </row>
    <row r="2" spans="1:17" s="156" customFormat="1" ht="65.25" customHeight="1">
      <c r="A2" s="517" t="s">
        <v>80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</row>
    <row r="3" spans="1:17" s="156" customFormat="1" ht="15.75">
      <c r="A3" s="518"/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9" t="s">
        <v>1</v>
      </c>
      <c r="Q3" s="519"/>
    </row>
    <row r="4" spans="1:17" s="156" customFormat="1" ht="12.75">
      <c r="A4" s="510" t="s">
        <v>3</v>
      </c>
      <c r="B4" s="510" t="s">
        <v>4</v>
      </c>
      <c r="C4" s="520" t="s">
        <v>81</v>
      </c>
      <c r="D4" s="511" t="s">
        <v>55</v>
      </c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</row>
    <row r="5" spans="1:17" s="156" customFormat="1" ht="12.75">
      <c r="A5" s="510"/>
      <c r="B5" s="510"/>
      <c r="C5" s="521"/>
      <c r="D5" s="508" t="s">
        <v>82</v>
      </c>
      <c r="E5" s="510" t="s">
        <v>58</v>
      </c>
      <c r="F5" s="510"/>
      <c r="G5" s="510"/>
      <c r="H5" s="510"/>
      <c r="I5" s="510"/>
      <c r="J5" s="510"/>
      <c r="K5" s="510"/>
      <c r="L5" s="510"/>
      <c r="M5" s="508" t="s">
        <v>83</v>
      </c>
      <c r="N5" s="510" t="s">
        <v>58</v>
      </c>
      <c r="O5" s="510"/>
      <c r="P5" s="510"/>
      <c r="Q5" s="510"/>
    </row>
    <row r="6" spans="1:17" s="156" customFormat="1" ht="12.75">
      <c r="A6" s="510"/>
      <c r="B6" s="510"/>
      <c r="C6" s="521"/>
      <c r="D6" s="509"/>
      <c r="E6" s="511" t="s">
        <v>84</v>
      </c>
      <c r="F6" s="510" t="s">
        <v>85</v>
      </c>
      <c r="G6" s="510"/>
      <c r="H6" s="511" t="s">
        <v>86</v>
      </c>
      <c r="I6" s="511" t="s">
        <v>87</v>
      </c>
      <c r="J6" s="511" t="s">
        <v>88</v>
      </c>
      <c r="K6" s="511" t="s">
        <v>89</v>
      </c>
      <c r="L6" s="511" t="s">
        <v>90</v>
      </c>
      <c r="M6" s="509"/>
      <c r="N6" s="511" t="s">
        <v>91</v>
      </c>
      <c r="O6" s="407" t="s">
        <v>85</v>
      </c>
      <c r="P6" s="511" t="s">
        <v>92</v>
      </c>
      <c r="Q6" s="511" t="s">
        <v>93</v>
      </c>
    </row>
    <row r="7" spans="1:17" s="156" customFormat="1" ht="70.5" customHeight="1">
      <c r="A7" s="510"/>
      <c r="B7" s="510"/>
      <c r="C7" s="521"/>
      <c r="D7" s="509"/>
      <c r="E7" s="510"/>
      <c r="F7" s="407" t="s">
        <v>94</v>
      </c>
      <c r="G7" s="407" t="s">
        <v>95</v>
      </c>
      <c r="H7" s="511"/>
      <c r="I7" s="511"/>
      <c r="J7" s="511"/>
      <c r="K7" s="511"/>
      <c r="L7" s="511"/>
      <c r="M7" s="509"/>
      <c r="N7" s="510"/>
      <c r="O7" s="407" t="s">
        <v>96</v>
      </c>
      <c r="P7" s="510"/>
      <c r="Q7" s="510"/>
    </row>
    <row r="8" spans="1:17" s="414" customFormat="1" ht="12.75">
      <c r="A8" s="61" t="s">
        <v>8</v>
      </c>
      <c r="B8" s="61"/>
      <c r="C8" s="62">
        <f>SUM(C9:C17)</f>
        <v>83264160</v>
      </c>
      <c r="D8" s="62">
        <f>SUM(D9:D17)</f>
        <v>36467830</v>
      </c>
      <c r="E8" s="62">
        <f>SUM(E9:E17)</f>
        <v>30529830</v>
      </c>
      <c r="F8" s="62">
        <f>SUM(F9:F17)</f>
        <v>17615230</v>
      </c>
      <c r="G8" s="62">
        <f aca="true" t="shared" si="0" ref="G8:Q8">SUM(G9:G17)</f>
        <v>12914600</v>
      </c>
      <c r="H8" s="62">
        <f>SUM(H9:H17)</f>
        <v>440000</v>
      </c>
      <c r="I8" s="62">
        <f t="shared" si="0"/>
        <v>68000</v>
      </c>
      <c r="J8" s="62">
        <f t="shared" si="0"/>
        <v>5430000</v>
      </c>
      <c r="K8" s="62">
        <f t="shared" si="0"/>
        <v>0</v>
      </c>
      <c r="L8" s="62">
        <f t="shared" si="0"/>
        <v>0</v>
      </c>
      <c r="M8" s="62">
        <f t="shared" si="0"/>
        <v>46796330</v>
      </c>
      <c r="N8" s="62">
        <f>SUM(N9:N17)</f>
        <v>45531330</v>
      </c>
      <c r="O8" s="62">
        <f t="shared" si="0"/>
        <v>37456830</v>
      </c>
      <c r="P8" s="62">
        <f t="shared" si="0"/>
        <v>1265000</v>
      </c>
      <c r="Q8" s="62">
        <f t="shared" si="0"/>
        <v>0</v>
      </c>
    </row>
    <row r="9" spans="1:17" s="66" customFormat="1" ht="12.75">
      <c r="A9" s="512"/>
      <c r="B9" s="63" t="s">
        <v>97</v>
      </c>
      <c r="C9" s="64">
        <f>SUM(D9,M9)</f>
        <v>11287330</v>
      </c>
      <c r="D9" s="64">
        <f>SUM(E9,L9,K9,J9,I9,H9)</f>
        <v>11107330</v>
      </c>
      <c r="E9" s="64">
        <f>SUM(F9:G9)</f>
        <v>11057330</v>
      </c>
      <c r="F9" s="65">
        <v>8431230</v>
      </c>
      <c r="G9" s="65">
        <v>2626100</v>
      </c>
      <c r="H9" s="65"/>
      <c r="I9" s="65">
        <v>50000</v>
      </c>
      <c r="J9" s="65"/>
      <c r="K9" s="65"/>
      <c r="L9" s="65"/>
      <c r="M9" s="64">
        <f aca="true" t="shared" si="1" ref="M9:M17">SUM(N9,P9,Q9)</f>
        <v>180000</v>
      </c>
      <c r="N9" s="65">
        <v>180000</v>
      </c>
      <c r="O9" s="65"/>
      <c r="P9" s="65"/>
      <c r="Q9" s="65"/>
    </row>
    <row r="10" spans="1:17" s="156" customFormat="1" ht="12.75">
      <c r="A10" s="513"/>
      <c r="B10" s="408" t="s">
        <v>10</v>
      </c>
      <c r="C10" s="64">
        <f>SUM(D10,M10)</f>
        <v>20000</v>
      </c>
      <c r="D10" s="64">
        <f aca="true" t="shared" si="2" ref="D10:D16">SUM(E10,L10,K10,J10,I10,H10)</f>
        <v>20000</v>
      </c>
      <c r="E10" s="64">
        <f aca="true" t="shared" si="3" ref="E10:E17">SUM(F10:G10)</f>
        <v>20000</v>
      </c>
      <c r="F10" s="64"/>
      <c r="G10" s="64">
        <v>20000</v>
      </c>
      <c r="H10" s="64"/>
      <c r="I10" s="64"/>
      <c r="J10" s="64"/>
      <c r="K10" s="64"/>
      <c r="L10" s="64"/>
      <c r="M10" s="64">
        <f t="shared" si="1"/>
        <v>0</v>
      </c>
      <c r="N10" s="64"/>
      <c r="O10" s="64"/>
      <c r="P10" s="64"/>
      <c r="Q10" s="64"/>
    </row>
    <row r="11" spans="1:17" s="156" customFormat="1" ht="12.75">
      <c r="A11" s="513"/>
      <c r="B11" s="408" t="s">
        <v>98</v>
      </c>
      <c r="C11" s="64">
        <f aca="true" t="shared" si="4" ref="C11:C18">SUM(D11,M11)</f>
        <v>10980000</v>
      </c>
      <c r="D11" s="64">
        <f t="shared" si="2"/>
        <v>10780500</v>
      </c>
      <c r="E11" s="64">
        <f t="shared" si="3"/>
        <v>10762500</v>
      </c>
      <c r="F11" s="64">
        <v>9184000</v>
      </c>
      <c r="G11" s="64">
        <v>1578500</v>
      </c>
      <c r="H11" s="64"/>
      <c r="I11" s="64">
        <v>18000</v>
      </c>
      <c r="J11" s="64"/>
      <c r="K11" s="64"/>
      <c r="L11" s="64"/>
      <c r="M11" s="64">
        <f t="shared" si="1"/>
        <v>199500</v>
      </c>
      <c r="N11" s="64">
        <v>199500</v>
      </c>
      <c r="O11" s="64">
        <v>0</v>
      </c>
      <c r="P11" s="64"/>
      <c r="Q11" s="64"/>
    </row>
    <row r="12" spans="1:17" s="156" customFormat="1" ht="12.75">
      <c r="A12" s="513"/>
      <c r="B12" s="408" t="s">
        <v>13</v>
      </c>
      <c r="C12" s="64">
        <f t="shared" si="4"/>
        <v>29175000</v>
      </c>
      <c r="D12" s="64">
        <f t="shared" si="2"/>
        <v>5465000</v>
      </c>
      <c r="E12" s="64">
        <f t="shared" si="3"/>
        <v>5465000</v>
      </c>
      <c r="F12" s="64">
        <v>0</v>
      </c>
      <c r="G12" s="64">
        <v>5465000</v>
      </c>
      <c r="H12" s="64"/>
      <c r="I12" s="64"/>
      <c r="J12" s="64"/>
      <c r="K12" s="64"/>
      <c r="L12" s="64"/>
      <c r="M12" s="64">
        <f t="shared" si="1"/>
        <v>23710000</v>
      </c>
      <c r="N12" s="64">
        <v>23710000</v>
      </c>
      <c r="O12" s="64">
        <v>20715000</v>
      </c>
      <c r="P12" s="64"/>
      <c r="Q12" s="64"/>
    </row>
    <row r="13" spans="1:17" s="156" customFormat="1" ht="12.75">
      <c r="A13" s="513"/>
      <c r="B13" s="408" t="s">
        <v>99</v>
      </c>
      <c r="C13" s="64">
        <f t="shared" si="4"/>
        <v>400000</v>
      </c>
      <c r="D13" s="64">
        <f t="shared" si="2"/>
        <v>400000</v>
      </c>
      <c r="E13" s="64">
        <f t="shared" si="3"/>
        <v>0</v>
      </c>
      <c r="F13" s="64">
        <v>0</v>
      </c>
      <c r="G13" s="64">
        <v>0</v>
      </c>
      <c r="H13" s="64">
        <v>400000</v>
      </c>
      <c r="I13" s="64"/>
      <c r="J13" s="64"/>
      <c r="K13" s="64"/>
      <c r="L13" s="64"/>
      <c r="M13" s="64">
        <f t="shared" si="1"/>
        <v>0</v>
      </c>
      <c r="N13" s="64">
        <v>0</v>
      </c>
      <c r="O13" s="64">
        <v>0</v>
      </c>
      <c r="P13" s="64"/>
      <c r="Q13" s="64"/>
    </row>
    <row r="14" spans="1:17" s="156" customFormat="1" ht="12.75">
      <c r="A14" s="513"/>
      <c r="B14" s="408" t="s">
        <v>15</v>
      </c>
      <c r="C14" s="64">
        <f t="shared" si="4"/>
        <v>5520000</v>
      </c>
      <c r="D14" s="64">
        <f t="shared" si="2"/>
        <v>5430000</v>
      </c>
      <c r="E14" s="64">
        <f t="shared" si="3"/>
        <v>0</v>
      </c>
      <c r="F14" s="64">
        <v>0</v>
      </c>
      <c r="G14" s="64">
        <v>0</v>
      </c>
      <c r="H14" s="64"/>
      <c r="I14" s="64"/>
      <c r="J14" s="64">
        <v>5430000</v>
      </c>
      <c r="K14" s="64"/>
      <c r="L14" s="64"/>
      <c r="M14" s="64">
        <f t="shared" si="1"/>
        <v>90000</v>
      </c>
      <c r="N14" s="64">
        <v>90000</v>
      </c>
      <c r="O14" s="64">
        <v>90000</v>
      </c>
      <c r="P14" s="64"/>
      <c r="Q14" s="64"/>
    </row>
    <row r="15" spans="1:17" s="156" customFormat="1" ht="12.75">
      <c r="A15" s="513"/>
      <c r="B15" s="408" t="s">
        <v>100</v>
      </c>
      <c r="C15" s="64">
        <f t="shared" si="4"/>
        <v>5000000</v>
      </c>
      <c r="D15" s="64">
        <f t="shared" si="2"/>
        <v>300000</v>
      </c>
      <c r="E15" s="64">
        <f t="shared" si="3"/>
        <v>260000</v>
      </c>
      <c r="F15" s="64">
        <v>0</v>
      </c>
      <c r="G15" s="64">
        <v>260000</v>
      </c>
      <c r="H15" s="64">
        <v>40000</v>
      </c>
      <c r="I15" s="64"/>
      <c r="J15" s="64"/>
      <c r="K15" s="64"/>
      <c r="L15" s="64"/>
      <c r="M15" s="64">
        <f t="shared" si="1"/>
        <v>4700000</v>
      </c>
      <c r="N15" s="64">
        <v>4700000</v>
      </c>
      <c r="O15" s="64">
        <v>0</v>
      </c>
      <c r="P15" s="64"/>
      <c r="Q15" s="64"/>
    </row>
    <row r="16" spans="1:17" s="156" customFormat="1" ht="14.25" customHeight="1">
      <c r="A16" s="513"/>
      <c r="B16" s="408" t="s">
        <v>101</v>
      </c>
      <c r="C16" s="64">
        <f t="shared" si="4"/>
        <v>16651830</v>
      </c>
      <c r="D16" s="64">
        <f t="shared" si="2"/>
        <v>0</v>
      </c>
      <c r="E16" s="64">
        <f t="shared" si="3"/>
        <v>0</v>
      </c>
      <c r="F16" s="64">
        <v>0</v>
      </c>
      <c r="G16" s="64">
        <v>0</v>
      </c>
      <c r="H16" s="64"/>
      <c r="I16" s="64"/>
      <c r="J16" s="64"/>
      <c r="K16" s="64"/>
      <c r="L16" s="64"/>
      <c r="M16" s="64">
        <f t="shared" si="1"/>
        <v>16651830</v>
      </c>
      <c r="N16" s="64">
        <v>16651830</v>
      </c>
      <c r="O16" s="64">
        <v>16651830</v>
      </c>
      <c r="P16" s="64"/>
      <c r="Q16" s="64"/>
    </row>
    <row r="17" spans="1:17" s="156" customFormat="1" ht="12" customHeight="1">
      <c r="A17" s="513"/>
      <c r="B17" s="408" t="s">
        <v>17</v>
      </c>
      <c r="C17" s="64">
        <f>SUM(C18:C19)</f>
        <v>4230000</v>
      </c>
      <c r="D17" s="64">
        <f>SUM(E17,L17,K17,J17,I17,H17)</f>
        <v>2965000</v>
      </c>
      <c r="E17" s="64">
        <f t="shared" si="3"/>
        <v>2965000</v>
      </c>
      <c r="F17" s="64">
        <f aca="true" t="shared" si="5" ref="F17:Q17">SUM(F18:F19)</f>
        <v>0</v>
      </c>
      <c r="G17" s="64">
        <f>SUM(G18:G19)</f>
        <v>2965000</v>
      </c>
      <c r="H17" s="64">
        <f>SUM(H18:H19)</f>
        <v>0</v>
      </c>
      <c r="I17" s="64">
        <f t="shared" si="5"/>
        <v>0</v>
      </c>
      <c r="J17" s="64">
        <f t="shared" si="5"/>
        <v>0</v>
      </c>
      <c r="K17" s="64">
        <f t="shared" si="5"/>
        <v>0</v>
      </c>
      <c r="L17" s="64">
        <f t="shared" si="5"/>
        <v>0</v>
      </c>
      <c r="M17" s="64">
        <f t="shared" si="1"/>
        <v>1265000</v>
      </c>
      <c r="N17" s="64">
        <v>0</v>
      </c>
      <c r="O17" s="64">
        <f>SUM(O18:O19)</f>
        <v>0</v>
      </c>
      <c r="P17" s="64">
        <f>SUM(P18:P19)</f>
        <v>1265000</v>
      </c>
      <c r="Q17" s="64">
        <f t="shared" si="5"/>
        <v>0</v>
      </c>
    </row>
    <row r="18" spans="1:17" s="156" customFormat="1" ht="12.75" hidden="1">
      <c r="A18" s="514"/>
      <c r="B18" s="67" t="s">
        <v>102</v>
      </c>
      <c r="C18" s="68">
        <f t="shared" si="4"/>
        <v>10000</v>
      </c>
      <c r="D18" s="68">
        <f>SUM(E18,L18,K18,J18,I18,H18)</f>
        <v>10000</v>
      </c>
      <c r="E18" s="68">
        <f>SUM(F18:G18)</f>
        <v>10000</v>
      </c>
      <c r="F18" s="68"/>
      <c r="G18" s="68">
        <v>10000</v>
      </c>
      <c r="H18" s="68"/>
      <c r="I18" s="68"/>
      <c r="J18" s="68"/>
      <c r="K18" s="68"/>
      <c r="L18" s="68"/>
      <c r="M18" s="68">
        <f>SUM(N18,P18,Q18)</f>
        <v>0</v>
      </c>
      <c r="N18" s="68">
        <v>0</v>
      </c>
      <c r="O18" s="68"/>
      <c r="P18" s="68"/>
      <c r="Q18" s="68"/>
    </row>
    <row r="19" spans="1:17" s="156" customFormat="1" ht="12.75" hidden="1">
      <c r="A19" s="408"/>
      <c r="B19" s="67" t="s">
        <v>103</v>
      </c>
      <c r="C19" s="68">
        <f>SUM(D19,M19)</f>
        <v>4220000</v>
      </c>
      <c r="D19" s="68">
        <f>SUM(E19,L19,K19,J19,I19,H19)</f>
        <v>2955000</v>
      </c>
      <c r="E19" s="68">
        <f>SUM(F19:G19)</f>
        <v>2955000</v>
      </c>
      <c r="F19" s="68"/>
      <c r="G19" s="68">
        <f>155000+300000+2500000</f>
        <v>2955000</v>
      </c>
      <c r="H19" s="68"/>
      <c r="I19" s="68"/>
      <c r="J19" s="68"/>
      <c r="K19" s="68"/>
      <c r="L19" s="68"/>
      <c r="M19" s="68">
        <f>SUM(N19,P19,Q19)</f>
        <v>1265000</v>
      </c>
      <c r="N19" s="68"/>
      <c r="O19" s="68"/>
      <c r="P19" s="68">
        <v>1265000</v>
      </c>
      <c r="Q19" s="68"/>
    </row>
    <row r="20" spans="1:17" s="414" customFormat="1" ht="12.75">
      <c r="A20" s="61" t="s">
        <v>104</v>
      </c>
      <c r="B20" s="61"/>
      <c r="C20" s="62">
        <f>SUM(C21)</f>
        <v>496000</v>
      </c>
      <c r="D20" s="62">
        <f aca="true" t="shared" si="6" ref="D20:Q20">SUM(D21)</f>
        <v>486000</v>
      </c>
      <c r="E20" s="62">
        <f t="shared" si="6"/>
        <v>0</v>
      </c>
      <c r="F20" s="62">
        <f t="shared" si="6"/>
        <v>0</v>
      </c>
      <c r="G20" s="62">
        <f t="shared" si="6"/>
        <v>0</v>
      </c>
      <c r="H20" s="62">
        <f t="shared" si="6"/>
        <v>0</v>
      </c>
      <c r="I20" s="62">
        <f t="shared" si="6"/>
        <v>0</v>
      </c>
      <c r="J20" s="62">
        <f t="shared" si="6"/>
        <v>486000</v>
      </c>
      <c r="K20" s="62">
        <f t="shared" si="6"/>
        <v>0</v>
      </c>
      <c r="L20" s="62">
        <f t="shared" si="6"/>
        <v>0</v>
      </c>
      <c r="M20" s="62">
        <f t="shared" si="6"/>
        <v>10000</v>
      </c>
      <c r="N20" s="62">
        <f>SUM(N21)</f>
        <v>10000</v>
      </c>
      <c r="O20" s="62">
        <f t="shared" si="6"/>
        <v>10000</v>
      </c>
      <c r="P20" s="62">
        <f t="shared" si="6"/>
        <v>0</v>
      </c>
      <c r="Q20" s="62">
        <f t="shared" si="6"/>
        <v>0</v>
      </c>
    </row>
    <row r="21" spans="1:17" s="156" customFormat="1" ht="12.75">
      <c r="A21" s="408"/>
      <c r="B21" s="408" t="s">
        <v>105</v>
      </c>
      <c r="C21" s="64">
        <f>SUM(D21,M21)</f>
        <v>496000</v>
      </c>
      <c r="D21" s="64">
        <f>SUM(E21,L21,K21,J21,I21,H21)</f>
        <v>486000</v>
      </c>
      <c r="E21" s="64">
        <f>SUM(F21:G21)</f>
        <v>0</v>
      </c>
      <c r="F21" s="64"/>
      <c r="G21" s="64"/>
      <c r="H21" s="64"/>
      <c r="I21" s="64"/>
      <c r="J21" s="64">
        <v>486000</v>
      </c>
      <c r="K21" s="64"/>
      <c r="L21" s="64"/>
      <c r="M21" s="64">
        <f>SUM(N21,P21,Q21)</f>
        <v>10000</v>
      </c>
      <c r="N21" s="64">
        <v>10000</v>
      </c>
      <c r="O21" s="64">
        <v>10000</v>
      </c>
      <c r="P21" s="64"/>
      <c r="Q21" s="64"/>
    </row>
    <row r="22" spans="1:17" s="414" customFormat="1" ht="12.75">
      <c r="A22" s="61" t="s">
        <v>106</v>
      </c>
      <c r="B22" s="61"/>
      <c r="C22" s="62">
        <f>SUM(C23,C26:C27)</f>
        <v>72638040</v>
      </c>
      <c r="D22" s="62">
        <f aca="true" t="shared" si="7" ref="D22:Q22">SUM(D23,D26:D27)</f>
        <v>13781247</v>
      </c>
      <c r="E22" s="62">
        <f t="shared" si="7"/>
        <v>0</v>
      </c>
      <c r="F22" s="62">
        <f t="shared" si="7"/>
        <v>0</v>
      </c>
      <c r="G22" s="62">
        <f t="shared" si="7"/>
        <v>0</v>
      </c>
      <c r="H22" s="62">
        <f t="shared" si="7"/>
        <v>12961121</v>
      </c>
      <c r="I22" s="62">
        <f t="shared" si="7"/>
        <v>0</v>
      </c>
      <c r="J22" s="62">
        <f t="shared" si="7"/>
        <v>820126</v>
      </c>
      <c r="K22" s="62">
        <f t="shared" si="7"/>
        <v>0</v>
      </c>
      <c r="L22" s="62">
        <f t="shared" si="7"/>
        <v>0</v>
      </c>
      <c r="M22" s="62">
        <f t="shared" si="7"/>
        <v>58856793</v>
      </c>
      <c r="N22" s="62">
        <f>SUM(N23,N26:N27)</f>
        <v>58856793</v>
      </c>
      <c r="O22" s="62">
        <f t="shared" si="7"/>
        <v>0</v>
      </c>
      <c r="P22" s="62">
        <f t="shared" si="7"/>
        <v>0</v>
      </c>
      <c r="Q22" s="62">
        <f t="shared" si="7"/>
        <v>0</v>
      </c>
    </row>
    <row r="23" spans="1:17" s="66" customFormat="1" ht="12.75">
      <c r="A23" s="512"/>
      <c r="B23" s="63" t="s">
        <v>107</v>
      </c>
      <c r="C23" s="65">
        <f>SUM(C24:C25)</f>
        <v>66045145</v>
      </c>
      <c r="D23" s="65">
        <f>SUM(D24:D25)</f>
        <v>7188352</v>
      </c>
      <c r="E23" s="65">
        <f aca="true" t="shared" si="8" ref="E23:Q23">SUM(E24:E25)</f>
        <v>0</v>
      </c>
      <c r="F23" s="65">
        <f t="shared" si="8"/>
        <v>0</v>
      </c>
      <c r="G23" s="65">
        <f t="shared" si="8"/>
        <v>0</v>
      </c>
      <c r="H23" s="65">
        <f>SUM(H24:H25)</f>
        <v>7188352</v>
      </c>
      <c r="I23" s="65">
        <f t="shared" si="8"/>
        <v>0</v>
      </c>
      <c r="J23" s="65">
        <v>0</v>
      </c>
      <c r="K23" s="65">
        <f t="shared" si="8"/>
        <v>0</v>
      </c>
      <c r="L23" s="65">
        <f t="shared" si="8"/>
        <v>0</v>
      </c>
      <c r="M23" s="65">
        <f>SUM(M24:M25)</f>
        <v>58856793</v>
      </c>
      <c r="N23" s="65">
        <f>SUM(N24:N25)</f>
        <v>58856793</v>
      </c>
      <c r="O23" s="65">
        <v>0</v>
      </c>
      <c r="P23" s="65">
        <f t="shared" si="8"/>
        <v>0</v>
      </c>
      <c r="Q23" s="65">
        <f t="shared" si="8"/>
        <v>0</v>
      </c>
    </row>
    <row r="24" spans="1:17" s="66" customFormat="1" ht="1.5" customHeight="1" hidden="1">
      <c r="A24" s="513"/>
      <c r="B24" s="67" t="s">
        <v>108</v>
      </c>
      <c r="C24" s="68">
        <f>SUM(D24,M24)</f>
        <v>5332202</v>
      </c>
      <c r="D24" s="68">
        <f>SUM(E24,L24,K24,J24,I24,H24)</f>
        <v>5332202</v>
      </c>
      <c r="E24" s="68">
        <f>SUM(F24:G24)</f>
        <v>0</v>
      </c>
      <c r="F24" s="68"/>
      <c r="G24" s="68"/>
      <c r="H24" s="68">
        <v>5332202</v>
      </c>
      <c r="I24" s="68"/>
      <c r="J24" s="68">
        <v>0</v>
      </c>
      <c r="K24" s="68"/>
      <c r="L24" s="68"/>
      <c r="M24" s="68">
        <f aca="true" t="shared" si="9" ref="M24:M44">SUM(N24,P24,Q24)</f>
        <v>0</v>
      </c>
      <c r="N24" s="68">
        <v>0</v>
      </c>
      <c r="O24" s="68">
        <v>0</v>
      </c>
      <c r="P24" s="68"/>
      <c r="Q24" s="68"/>
    </row>
    <row r="25" spans="1:17" s="66" customFormat="1" ht="14.25" customHeight="1" hidden="1">
      <c r="A25" s="513"/>
      <c r="B25" s="67" t="s">
        <v>109</v>
      </c>
      <c r="C25" s="68">
        <f>SUM(D25,M25)</f>
        <v>60712943</v>
      </c>
      <c r="D25" s="68">
        <f>SUM(E25,L25,K25,J25,I25,H25)</f>
        <v>1856150</v>
      </c>
      <c r="E25" s="68">
        <f>SUM(F25:G25)</f>
        <v>0</v>
      </c>
      <c r="F25" s="68"/>
      <c r="G25" s="68"/>
      <c r="H25" s="68">
        <v>1856150</v>
      </c>
      <c r="I25" s="68"/>
      <c r="J25" s="68">
        <v>0</v>
      </c>
      <c r="K25" s="68"/>
      <c r="L25" s="68"/>
      <c r="M25" s="68">
        <f t="shared" si="9"/>
        <v>58856793</v>
      </c>
      <c r="N25" s="68">
        <v>58856793</v>
      </c>
      <c r="O25" s="68">
        <v>0</v>
      </c>
      <c r="P25" s="68"/>
      <c r="Q25" s="68"/>
    </row>
    <row r="26" spans="1:17" s="66" customFormat="1" ht="12.75">
      <c r="A26" s="513"/>
      <c r="B26" s="63" t="s">
        <v>110</v>
      </c>
      <c r="C26" s="64">
        <f>SUM(D26,M26)</f>
        <v>5772769</v>
      </c>
      <c r="D26" s="64">
        <f>SUM(E26,L26,K26,J26,I26,H26)</f>
        <v>5772769</v>
      </c>
      <c r="E26" s="64">
        <f>SUM(F26:G26)</f>
        <v>0</v>
      </c>
      <c r="F26" s="65"/>
      <c r="G26" s="65"/>
      <c r="H26" s="65">
        <v>5772769</v>
      </c>
      <c r="I26" s="65"/>
      <c r="J26" s="65">
        <v>0</v>
      </c>
      <c r="K26" s="65"/>
      <c r="L26" s="65"/>
      <c r="M26" s="64">
        <f t="shared" si="9"/>
        <v>0</v>
      </c>
      <c r="N26" s="65">
        <v>0</v>
      </c>
      <c r="O26" s="65">
        <v>0</v>
      </c>
      <c r="P26" s="65"/>
      <c r="Q26" s="65"/>
    </row>
    <row r="27" spans="1:17" s="156" customFormat="1" ht="12.75">
      <c r="A27" s="514"/>
      <c r="B27" s="408" t="s">
        <v>111</v>
      </c>
      <c r="C27" s="64">
        <f>SUM(D27,M27)</f>
        <v>820126</v>
      </c>
      <c r="D27" s="64">
        <f>SUM(E27,L27,K27,J27,I27,H27)</f>
        <v>820126</v>
      </c>
      <c r="E27" s="64">
        <f>SUM(F27:G27)</f>
        <v>0</v>
      </c>
      <c r="F27" s="64"/>
      <c r="G27" s="64"/>
      <c r="H27" s="64"/>
      <c r="I27" s="64"/>
      <c r="J27" s="64">
        <v>820126</v>
      </c>
      <c r="K27" s="64"/>
      <c r="L27" s="64"/>
      <c r="M27" s="64">
        <f t="shared" si="9"/>
        <v>0</v>
      </c>
      <c r="N27" s="64"/>
      <c r="O27" s="64"/>
      <c r="P27" s="64"/>
      <c r="Q27" s="64"/>
    </row>
    <row r="28" spans="1:17" s="414" customFormat="1" ht="12.75">
      <c r="A28" s="61" t="s">
        <v>112</v>
      </c>
      <c r="B28" s="61"/>
      <c r="C28" s="62">
        <f>SUM(C29:C31)</f>
        <v>1308204</v>
      </c>
      <c r="D28" s="62">
        <f aca="true" t="shared" si="10" ref="D28:Q28">SUM(D29:D31)</f>
        <v>0</v>
      </c>
      <c r="E28" s="62">
        <f t="shared" si="10"/>
        <v>0</v>
      </c>
      <c r="F28" s="62">
        <f t="shared" si="10"/>
        <v>0</v>
      </c>
      <c r="G28" s="62">
        <f t="shared" si="10"/>
        <v>0</v>
      </c>
      <c r="H28" s="62">
        <f t="shared" si="10"/>
        <v>0</v>
      </c>
      <c r="I28" s="62">
        <f t="shared" si="10"/>
        <v>0</v>
      </c>
      <c r="J28" s="62">
        <f t="shared" si="10"/>
        <v>0</v>
      </c>
      <c r="K28" s="62">
        <f t="shared" si="10"/>
        <v>0</v>
      </c>
      <c r="L28" s="62">
        <f t="shared" si="10"/>
        <v>0</v>
      </c>
      <c r="M28" s="62">
        <f t="shared" si="10"/>
        <v>1308204</v>
      </c>
      <c r="N28" s="62">
        <f>SUM(N29:N31)</f>
        <v>1308204</v>
      </c>
      <c r="O28" s="62">
        <f t="shared" si="10"/>
        <v>0</v>
      </c>
      <c r="P28" s="62">
        <f t="shared" si="10"/>
        <v>0</v>
      </c>
      <c r="Q28" s="62">
        <f t="shared" si="10"/>
        <v>0</v>
      </c>
    </row>
    <row r="29" spans="1:17" s="156" customFormat="1" ht="12.75">
      <c r="A29" s="496"/>
      <c r="B29" s="408" t="s">
        <v>113</v>
      </c>
      <c r="C29" s="64">
        <f>SUM(D29,M29)</f>
        <v>827574</v>
      </c>
      <c r="D29" s="64">
        <f>SUM(E29,L29,K29,J29,I29,H29)</f>
        <v>0</v>
      </c>
      <c r="E29" s="64">
        <f>SUM(F29:G29)</f>
        <v>0</v>
      </c>
      <c r="F29" s="64"/>
      <c r="G29" s="64"/>
      <c r="H29" s="64"/>
      <c r="I29" s="64"/>
      <c r="J29" s="64"/>
      <c r="K29" s="64"/>
      <c r="L29" s="64"/>
      <c r="M29" s="64">
        <f>SUM(N29,P29,Q29)</f>
        <v>827574</v>
      </c>
      <c r="N29" s="64">
        <v>827574</v>
      </c>
      <c r="O29" s="64">
        <v>0</v>
      </c>
      <c r="P29" s="64"/>
      <c r="Q29" s="64"/>
    </row>
    <row r="30" spans="1:17" s="156" customFormat="1" ht="12.75">
      <c r="A30" s="497"/>
      <c r="B30" s="408" t="s">
        <v>114</v>
      </c>
      <c r="C30" s="64">
        <f>SUM(D30,M30)</f>
        <v>6530</v>
      </c>
      <c r="D30" s="64">
        <f>SUM(E30,L30,K30,J30,I30,H30)</f>
        <v>0</v>
      </c>
      <c r="E30" s="64">
        <f>SUM(F30:G30)</f>
        <v>0</v>
      </c>
      <c r="F30" s="64"/>
      <c r="G30" s="64"/>
      <c r="H30" s="64"/>
      <c r="I30" s="64"/>
      <c r="J30" s="64"/>
      <c r="K30" s="64"/>
      <c r="L30" s="64"/>
      <c r="M30" s="64">
        <f>SUM(N30,P30,Q30)</f>
        <v>6530</v>
      </c>
      <c r="N30" s="64">
        <v>6530</v>
      </c>
      <c r="O30" s="64">
        <v>0</v>
      </c>
      <c r="P30" s="64"/>
      <c r="Q30" s="64"/>
    </row>
    <row r="31" spans="1:17" s="156" customFormat="1" ht="12.75">
      <c r="A31" s="501"/>
      <c r="B31" s="408" t="s">
        <v>115</v>
      </c>
      <c r="C31" s="64">
        <f>SUM(D31,M31)</f>
        <v>474100</v>
      </c>
      <c r="D31" s="64">
        <f>SUM(E31,L31,K31,J31,I31,H31)</f>
        <v>0</v>
      </c>
      <c r="E31" s="64">
        <f>SUM(F31:G31)</f>
        <v>0</v>
      </c>
      <c r="F31" s="64"/>
      <c r="G31" s="64"/>
      <c r="H31" s="64"/>
      <c r="I31" s="64"/>
      <c r="J31" s="64"/>
      <c r="K31" s="64"/>
      <c r="L31" s="64"/>
      <c r="M31" s="64">
        <f>SUM(N31,P31,Q31)</f>
        <v>474100</v>
      </c>
      <c r="N31" s="64">
        <v>474100</v>
      </c>
      <c r="O31" s="64">
        <v>0</v>
      </c>
      <c r="P31" s="64"/>
      <c r="Q31" s="64"/>
    </row>
    <row r="32" spans="1:17" s="414" customFormat="1" ht="12.75">
      <c r="A32" s="61" t="s">
        <v>116</v>
      </c>
      <c r="B32" s="61"/>
      <c r="C32" s="62">
        <f>SUM(C33)</f>
        <v>284732</v>
      </c>
      <c r="D32" s="62">
        <f aca="true" t="shared" si="11" ref="D32:Q32">SUM(D33)</f>
        <v>284732</v>
      </c>
      <c r="E32" s="62">
        <f t="shared" si="11"/>
        <v>0</v>
      </c>
      <c r="F32" s="62">
        <f t="shared" si="11"/>
        <v>0</v>
      </c>
      <c r="G32" s="62">
        <f t="shared" si="11"/>
        <v>0</v>
      </c>
      <c r="H32" s="62">
        <f t="shared" si="11"/>
        <v>0</v>
      </c>
      <c r="I32" s="62">
        <f t="shared" si="11"/>
        <v>0</v>
      </c>
      <c r="J32" s="62">
        <f t="shared" si="11"/>
        <v>284732</v>
      </c>
      <c r="K32" s="62">
        <f t="shared" si="11"/>
        <v>0</v>
      </c>
      <c r="L32" s="62">
        <f t="shared" si="11"/>
        <v>0</v>
      </c>
      <c r="M32" s="62">
        <f t="shared" si="11"/>
        <v>0</v>
      </c>
      <c r="N32" s="62">
        <f t="shared" si="11"/>
        <v>0</v>
      </c>
      <c r="O32" s="62">
        <f t="shared" si="11"/>
        <v>0</v>
      </c>
      <c r="P32" s="62">
        <f t="shared" si="11"/>
        <v>0</v>
      </c>
      <c r="Q32" s="62">
        <f t="shared" si="11"/>
        <v>0</v>
      </c>
    </row>
    <row r="33" spans="1:17" s="156" customFormat="1" ht="12.75">
      <c r="A33" s="408"/>
      <c r="B33" s="408" t="s">
        <v>117</v>
      </c>
      <c r="C33" s="64">
        <f>SUM(D33,M33)</f>
        <v>284732</v>
      </c>
      <c r="D33" s="64">
        <f>SUM(E33,L33,K33,J33,I33,H33)</f>
        <v>284732</v>
      </c>
      <c r="E33" s="64">
        <f>SUM(F33:G33)</f>
        <v>0</v>
      </c>
      <c r="F33" s="64"/>
      <c r="G33" s="64"/>
      <c r="H33" s="64"/>
      <c r="I33" s="64"/>
      <c r="J33" s="64">
        <v>284732</v>
      </c>
      <c r="K33" s="64"/>
      <c r="L33" s="64"/>
      <c r="M33" s="64">
        <f>SUM(N33,P33,Q33)</f>
        <v>0</v>
      </c>
      <c r="N33" s="64"/>
      <c r="O33" s="64"/>
      <c r="P33" s="64"/>
      <c r="Q33" s="64"/>
    </row>
    <row r="34" spans="1:17" s="414" customFormat="1" ht="12.75">
      <c r="A34" s="61" t="s">
        <v>19</v>
      </c>
      <c r="B34" s="61"/>
      <c r="C34" s="62">
        <f>SUM(C35:C39,C42:C42)</f>
        <v>533631348</v>
      </c>
      <c r="D34" s="62">
        <f aca="true" t="shared" si="12" ref="D34:Q34">SUM(D35:D39,D42:D42)</f>
        <v>163015453</v>
      </c>
      <c r="E34" s="62">
        <f t="shared" si="12"/>
        <v>108760453</v>
      </c>
      <c r="F34" s="62">
        <f t="shared" si="12"/>
        <v>12084925</v>
      </c>
      <c r="G34" s="62">
        <f t="shared" si="12"/>
        <v>96675528</v>
      </c>
      <c r="H34" s="62">
        <f t="shared" si="12"/>
        <v>53861000</v>
      </c>
      <c r="I34" s="62">
        <f t="shared" si="12"/>
        <v>189000</v>
      </c>
      <c r="J34" s="62">
        <f t="shared" si="12"/>
        <v>205000</v>
      </c>
      <c r="K34" s="62">
        <f t="shared" si="12"/>
        <v>0</v>
      </c>
      <c r="L34" s="62">
        <f t="shared" si="12"/>
        <v>0</v>
      </c>
      <c r="M34" s="62">
        <f>SUM(M35:M39,M42:M42)</f>
        <v>370615895</v>
      </c>
      <c r="N34" s="62">
        <f>SUM(N35:N39,N42:N42)</f>
        <v>366607740</v>
      </c>
      <c r="O34" s="62">
        <f t="shared" si="12"/>
        <v>309080155</v>
      </c>
      <c r="P34" s="62">
        <f t="shared" si="12"/>
        <v>0</v>
      </c>
      <c r="Q34" s="62">
        <f t="shared" si="12"/>
        <v>4008155</v>
      </c>
    </row>
    <row r="35" spans="1:17" s="156" customFormat="1" ht="12.75">
      <c r="A35" s="495"/>
      <c r="B35" s="408" t="s">
        <v>118</v>
      </c>
      <c r="C35" s="64">
        <f>SUM(D35,M35)</f>
        <v>80195825</v>
      </c>
      <c r="D35" s="64">
        <f aca="true" t="shared" si="13" ref="D35:D42">SUM(E35,L35,K35,J35,I35,H35)</f>
        <v>42233240</v>
      </c>
      <c r="E35" s="64">
        <f>SUM(F35:G35)</f>
        <v>42028240</v>
      </c>
      <c r="F35" s="64"/>
      <c r="G35" s="64">
        <v>42028240</v>
      </c>
      <c r="H35" s="64">
        <v>0</v>
      </c>
      <c r="I35" s="64"/>
      <c r="J35" s="64">
        <v>205000</v>
      </c>
      <c r="K35" s="64"/>
      <c r="L35" s="64"/>
      <c r="M35" s="64">
        <f t="shared" si="9"/>
        <v>37962585</v>
      </c>
      <c r="N35" s="64">
        <v>37962585</v>
      </c>
      <c r="O35" s="64">
        <v>26035000</v>
      </c>
      <c r="P35" s="64"/>
      <c r="Q35" s="64"/>
    </row>
    <row r="36" spans="1:17" s="156" customFormat="1" ht="12.75">
      <c r="A36" s="495"/>
      <c r="B36" s="408" t="s">
        <v>486</v>
      </c>
      <c r="C36" s="64">
        <f>SUM(D36,M36)</f>
        <v>500000</v>
      </c>
      <c r="D36" s="64">
        <f>SUM(E36,L36,K36,J36,I36,H36)</f>
        <v>500000</v>
      </c>
      <c r="E36" s="64">
        <f>SUM(F36:G36)</f>
        <v>500000</v>
      </c>
      <c r="F36" s="64"/>
      <c r="G36" s="64">
        <v>500000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</row>
    <row r="37" spans="1:17" s="156" customFormat="1" ht="12.75">
      <c r="A37" s="495"/>
      <c r="B37" s="408" t="s">
        <v>21</v>
      </c>
      <c r="C37" s="64">
        <f>SUM(D37,M37)</f>
        <v>53861000</v>
      </c>
      <c r="D37" s="64">
        <f t="shared" si="13"/>
        <v>53861000</v>
      </c>
      <c r="E37" s="64">
        <f>SUM(F37:G37)</f>
        <v>0</v>
      </c>
      <c r="F37" s="64"/>
      <c r="G37" s="64"/>
      <c r="H37" s="64">
        <v>53861000</v>
      </c>
      <c r="I37" s="64"/>
      <c r="J37" s="64"/>
      <c r="K37" s="64"/>
      <c r="L37" s="64"/>
      <c r="M37" s="64">
        <f t="shared" si="9"/>
        <v>0</v>
      </c>
      <c r="N37" s="64"/>
      <c r="O37" s="64"/>
      <c r="P37" s="64"/>
      <c r="Q37" s="64"/>
    </row>
    <row r="38" spans="1:17" s="156" customFormat="1" ht="13.5" customHeight="1">
      <c r="A38" s="495"/>
      <c r="B38" s="408" t="s">
        <v>119</v>
      </c>
      <c r="C38" s="64">
        <f>SUM(D38,M38)</f>
        <v>140000</v>
      </c>
      <c r="D38" s="64">
        <f t="shared" si="13"/>
        <v>140000</v>
      </c>
      <c r="E38" s="64">
        <f>SUM(F38:G38)</f>
        <v>140000</v>
      </c>
      <c r="F38" s="64"/>
      <c r="G38" s="64">
        <v>140000</v>
      </c>
      <c r="H38" s="64"/>
      <c r="I38" s="64"/>
      <c r="J38" s="64"/>
      <c r="K38" s="64"/>
      <c r="L38" s="64"/>
      <c r="M38" s="64">
        <f t="shared" si="9"/>
        <v>0</v>
      </c>
      <c r="N38" s="64"/>
      <c r="O38" s="64"/>
      <c r="P38" s="64"/>
      <c r="Q38" s="64"/>
    </row>
    <row r="39" spans="1:17" s="156" customFormat="1" ht="15" customHeight="1">
      <c r="A39" s="495"/>
      <c r="B39" s="408" t="s">
        <v>120</v>
      </c>
      <c r="C39" s="64">
        <f>SUM(C40:C41)</f>
        <v>394926368</v>
      </c>
      <c r="D39" s="64">
        <f t="shared" si="13"/>
        <v>66281213</v>
      </c>
      <c r="E39" s="64">
        <f>SUM(E40:E41)</f>
        <v>66092213</v>
      </c>
      <c r="F39" s="64">
        <f>SUM(F40:F41)</f>
        <v>12084925</v>
      </c>
      <c r="G39" s="64">
        <f>SUM(G40:G41)</f>
        <v>54007288</v>
      </c>
      <c r="H39" s="64">
        <f aca="true" t="shared" si="14" ref="H39:Q39">SUM(H40:H41)</f>
        <v>0</v>
      </c>
      <c r="I39" s="64">
        <f>SUM(I40:I41)</f>
        <v>189000</v>
      </c>
      <c r="J39" s="64">
        <f t="shared" si="14"/>
        <v>0</v>
      </c>
      <c r="K39" s="64">
        <f t="shared" si="14"/>
        <v>0</v>
      </c>
      <c r="L39" s="64">
        <f t="shared" si="14"/>
        <v>0</v>
      </c>
      <c r="M39" s="64">
        <f t="shared" si="14"/>
        <v>328645155</v>
      </c>
      <c r="N39" s="64">
        <f>SUM(N40:N41)</f>
        <v>328645155</v>
      </c>
      <c r="O39" s="64">
        <f>SUM(O40:O41)</f>
        <v>283045155</v>
      </c>
      <c r="P39" s="64">
        <f t="shared" si="14"/>
        <v>0</v>
      </c>
      <c r="Q39" s="64">
        <f t="shared" si="14"/>
        <v>0</v>
      </c>
    </row>
    <row r="40" spans="1:17" s="415" customFormat="1" ht="0.75" customHeight="1" hidden="1">
      <c r="A40" s="495"/>
      <c r="B40" s="67" t="s">
        <v>121</v>
      </c>
      <c r="C40" s="68">
        <f>SUM(D40,M40)</f>
        <v>394426368</v>
      </c>
      <c r="D40" s="68">
        <f t="shared" si="13"/>
        <v>65781213</v>
      </c>
      <c r="E40" s="68">
        <f>SUM(F40:G40)</f>
        <v>65592213</v>
      </c>
      <c r="F40" s="68">
        <v>12084925</v>
      </c>
      <c r="G40" s="68">
        <f>53607288-100000</f>
        <v>53507288</v>
      </c>
      <c r="H40" s="68"/>
      <c r="I40" s="68">
        <v>189000</v>
      </c>
      <c r="J40" s="68"/>
      <c r="K40" s="68"/>
      <c r="L40" s="68"/>
      <c r="M40" s="68">
        <f t="shared" si="9"/>
        <v>328645155</v>
      </c>
      <c r="N40" s="68">
        <f>322845155+5800000</f>
        <v>328645155</v>
      </c>
      <c r="O40" s="68">
        <v>283045155</v>
      </c>
      <c r="P40" s="68"/>
      <c r="Q40" s="68"/>
    </row>
    <row r="41" spans="1:17" s="415" customFormat="1" ht="0.75" customHeight="1">
      <c r="A41" s="495"/>
      <c r="B41" s="67" t="s">
        <v>102</v>
      </c>
      <c r="C41" s="68">
        <f>SUM(D41,M41)</f>
        <v>500000</v>
      </c>
      <c r="D41" s="68">
        <f t="shared" si="13"/>
        <v>500000</v>
      </c>
      <c r="E41" s="68">
        <f>SUM(F41:G41)</f>
        <v>500000</v>
      </c>
      <c r="F41" s="68"/>
      <c r="G41" s="68">
        <v>500000</v>
      </c>
      <c r="H41" s="68"/>
      <c r="I41" s="68"/>
      <c r="J41" s="68"/>
      <c r="K41" s="68"/>
      <c r="L41" s="68"/>
      <c r="M41" s="68">
        <f t="shared" si="9"/>
        <v>0</v>
      </c>
      <c r="N41" s="68"/>
      <c r="O41" s="68"/>
      <c r="P41" s="68"/>
      <c r="Q41" s="68"/>
    </row>
    <row r="42" spans="1:17" s="156" customFormat="1" ht="12.75">
      <c r="A42" s="495"/>
      <c r="B42" s="408" t="s">
        <v>122</v>
      </c>
      <c r="C42" s="64">
        <f>SUM(D42,M42)</f>
        <v>4008155</v>
      </c>
      <c r="D42" s="64">
        <f t="shared" si="13"/>
        <v>0</v>
      </c>
      <c r="E42" s="64">
        <f>SUM(F42:G42)</f>
        <v>0</v>
      </c>
      <c r="F42" s="64"/>
      <c r="G42" s="64"/>
      <c r="H42" s="64"/>
      <c r="I42" s="64"/>
      <c r="J42" s="64"/>
      <c r="K42" s="64"/>
      <c r="L42" s="64"/>
      <c r="M42" s="64">
        <f>SUM(N42,P42,Q42)</f>
        <v>4008155</v>
      </c>
      <c r="N42" s="64">
        <v>0</v>
      </c>
      <c r="O42" s="64"/>
      <c r="P42" s="64"/>
      <c r="Q42" s="64">
        <v>4008155</v>
      </c>
    </row>
    <row r="43" spans="1:17" s="414" customFormat="1" ht="12.75">
      <c r="A43" s="61" t="s">
        <v>123</v>
      </c>
      <c r="B43" s="61"/>
      <c r="C43" s="62">
        <f>SUM(C44)</f>
        <v>750000</v>
      </c>
      <c r="D43" s="62">
        <f aca="true" t="shared" si="15" ref="D43:Q43">SUM(D44)</f>
        <v>750000</v>
      </c>
      <c r="E43" s="62">
        <f t="shared" si="15"/>
        <v>350000</v>
      </c>
      <c r="F43" s="62">
        <f t="shared" si="15"/>
        <v>0</v>
      </c>
      <c r="G43" s="62">
        <f t="shared" si="15"/>
        <v>350000</v>
      </c>
      <c r="H43" s="62">
        <f t="shared" si="15"/>
        <v>400000</v>
      </c>
      <c r="I43" s="62">
        <f t="shared" si="15"/>
        <v>0</v>
      </c>
      <c r="J43" s="62">
        <f t="shared" si="15"/>
        <v>0</v>
      </c>
      <c r="K43" s="62">
        <f t="shared" si="15"/>
        <v>0</v>
      </c>
      <c r="L43" s="62">
        <f t="shared" si="15"/>
        <v>0</v>
      </c>
      <c r="M43" s="62">
        <f t="shared" si="15"/>
        <v>0</v>
      </c>
      <c r="N43" s="62">
        <f t="shared" si="15"/>
        <v>0</v>
      </c>
      <c r="O43" s="62">
        <f t="shared" si="15"/>
        <v>0</v>
      </c>
      <c r="P43" s="62">
        <f t="shared" si="15"/>
        <v>0</v>
      </c>
      <c r="Q43" s="62">
        <f t="shared" si="15"/>
        <v>0</v>
      </c>
    </row>
    <row r="44" spans="1:17" s="156" customFormat="1" ht="12.75">
      <c r="A44" s="408"/>
      <c r="B44" s="408" t="s">
        <v>124</v>
      </c>
      <c r="C44" s="64">
        <f>SUM(D44,M44)</f>
        <v>750000</v>
      </c>
      <c r="D44" s="64">
        <f>SUM(E44,L44,K44,J44,I44,H44)</f>
        <v>750000</v>
      </c>
      <c r="E44" s="64">
        <f>SUM(F44:G44)</f>
        <v>350000</v>
      </c>
      <c r="F44" s="64"/>
      <c r="G44" s="64">
        <v>350000</v>
      </c>
      <c r="H44" s="64">
        <v>400000</v>
      </c>
      <c r="I44" s="64"/>
      <c r="J44" s="64"/>
      <c r="K44" s="64"/>
      <c r="L44" s="64"/>
      <c r="M44" s="64">
        <f t="shared" si="9"/>
        <v>0</v>
      </c>
      <c r="N44" s="64"/>
      <c r="O44" s="64"/>
      <c r="P44" s="64"/>
      <c r="Q44" s="64"/>
    </row>
    <row r="45" spans="1:17" s="414" customFormat="1" ht="12.75">
      <c r="A45" s="61" t="s">
        <v>125</v>
      </c>
      <c r="B45" s="61"/>
      <c r="C45" s="62">
        <f>SUM(C46)</f>
        <v>831100</v>
      </c>
      <c r="D45" s="62">
        <f aca="true" t="shared" si="16" ref="D45:Q45">SUM(D46)</f>
        <v>761100</v>
      </c>
      <c r="E45" s="62">
        <f t="shared" si="16"/>
        <v>761100</v>
      </c>
      <c r="F45" s="62">
        <f t="shared" si="16"/>
        <v>0</v>
      </c>
      <c r="G45" s="62">
        <f t="shared" si="16"/>
        <v>761100</v>
      </c>
      <c r="H45" s="62">
        <f t="shared" si="16"/>
        <v>0</v>
      </c>
      <c r="I45" s="62">
        <f t="shared" si="16"/>
        <v>0</v>
      </c>
      <c r="J45" s="62">
        <f t="shared" si="16"/>
        <v>0</v>
      </c>
      <c r="K45" s="62">
        <f t="shared" si="16"/>
        <v>0</v>
      </c>
      <c r="L45" s="62">
        <f t="shared" si="16"/>
        <v>0</v>
      </c>
      <c r="M45" s="62">
        <f t="shared" si="16"/>
        <v>70000</v>
      </c>
      <c r="N45" s="62">
        <f t="shared" si="16"/>
        <v>70000</v>
      </c>
      <c r="O45" s="62">
        <f t="shared" si="16"/>
        <v>0</v>
      </c>
      <c r="P45" s="62">
        <f t="shared" si="16"/>
        <v>0</v>
      </c>
      <c r="Q45" s="62">
        <f t="shared" si="16"/>
        <v>0</v>
      </c>
    </row>
    <row r="46" spans="1:17" s="156" customFormat="1" ht="12.75">
      <c r="A46" s="408"/>
      <c r="B46" s="408" t="s">
        <v>126</v>
      </c>
      <c r="C46" s="64">
        <f>SUM(D46,M46)</f>
        <v>831100</v>
      </c>
      <c r="D46" s="64">
        <f>SUM(E46,L46,K46,J46,I46,H46)</f>
        <v>761100</v>
      </c>
      <c r="E46" s="64">
        <f>SUM(F46:G46)</f>
        <v>761100</v>
      </c>
      <c r="F46" s="64"/>
      <c r="G46" s="64">
        <v>761100</v>
      </c>
      <c r="H46" s="64"/>
      <c r="I46" s="64"/>
      <c r="J46" s="64"/>
      <c r="K46" s="64"/>
      <c r="L46" s="64"/>
      <c r="M46" s="64">
        <f>SUM(N46,P46,Q46)</f>
        <v>70000</v>
      </c>
      <c r="N46" s="64">
        <v>70000</v>
      </c>
      <c r="O46" s="64"/>
      <c r="P46" s="64"/>
      <c r="Q46" s="64"/>
    </row>
    <row r="47" spans="1:17" s="414" customFormat="1" ht="12.75">
      <c r="A47" s="61" t="s">
        <v>23</v>
      </c>
      <c r="B47" s="61"/>
      <c r="C47" s="62">
        <f>SUM(C48:C52)</f>
        <v>7687000</v>
      </c>
      <c r="D47" s="62">
        <f aca="true" t="shared" si="17" ref="D47:Q47">SUM(D48:D52)</f>
        <v>7137000</v>
      </c>
      <c r="E47" s="62">
        <f>SUM(E48:E52)</f>
        <v>7123500</v>
      </c>
      <c r="F47" s="62">
        <f>SUM(F48:F52)</f>
        <v>3697300</v>
      </c>
      <c r="G47" s="62">
        <f>SUM(G48:G52)</f>
        <v>3426200</v>
      </c>
      <c r="H47" s="62">
        <f t="shared" si="17"/>
        <v>0</v>
      </c>
      <c r="I47" s="62">
        <f t="shared" si="17"/>
        <v>13500</v>
      </c>
      <c r="J47" s="62">
        <f t="shared" si="17"/>
        <v>0</v>
      </c>
      <c r="K47" s="62">
        <f t="shared" si="17"/>
        <v>0</v>
      </c>
      <c r="L47" s="62">
        <f t="shared" si="17"/>
        <v>0</v>
      </c>
      <c r="M47" s="62">
        <f t="shared" si="17"/>
        <v>550000</v>
      </c>
      <c r="N47" s="62">
        <f>SUM(N48:N52)</f>
        <v>550000</v>
      </c>
      <c r="O47" s="62">
        <f t="shared" si="17"/>
        <v>0</v>
      </c>
      <c r="P47" s="62">
        <f t="shared" si="17"/>
        <v>0</v>
      </c>
      <c r="Q47" s="62">
        <f t="shared" si="17"/>
        <v>0</v>
      </c>
    </row>
    <row r="48" spans="1:17" s="156" customFormat="1" ht="12.75">
      <c r="A48" s="496"/>
      <c r="B48" s="408" t="s">
        <v>127</v>
      </c>
      <c r="C48" s="64">
        <f aca="true" t="shared" si="18" ref="C48:C56">SUM(D48,M48)</f>
        <v>3910000</v>
      </c>
      <c r="D48" s="64">
        <f>SUM(E48,L48,K48,J48,I48,H48)</f>
        <v>3860000</v>
      </c>
      <c r="E48" s="64">
        <f>SUM(F48:G48)</f>
        <v>3848000</v>
      </c>
      <c r="F48" s="64">
        <v>3250000</v>
      </c>
      <c r="G48" s="64">
        <v>598000</v>
      </c>
      <c r="H48" s="64"/>
      <c r="I48" s="64">
        <v>12000</v>
      </c>
      <c r="J48" s="64"/>
      <c r="K48" s="64"/>
      <c r="L48" s="64"/>
      <c r="M48" s="64">
        <f>SUM(N48,P48,Q48)</f>
        <v>50000</v>
      </c>
      <c r="N48" s="64">
        <v>50000</v>
      </c>
      <c r="O48" s="64"/>
      <c r="P48" s="64"/>
      <c r="Q48" s="64"/>
    </row>
    <row r="49" spans="1:17" s="156" customFormat="1" ht="12.75">
      <c r="A49" s="497"/>
      <c r="B49" s="408" t="s">
        <v>74</v>
      </c>
      <c r="C49" s="64">
        <f t="shared" si="18"/>
        <v>7000</v>
      </c>
      <c r="D49" s="64">
        <f>SUM(E49,L49,K49,J49,I49,H49)</f>
        <v>7000</v>
      </c>
      <c r="E49" s="64">
        <f>SUM(F49:G49)</f>
        <v>7000</v>
      </c>
      <c r="F49" s="64">
        <v>0</v>
      </c>
      <c r="G49" s="64">
        <v>7000</v>
      </c>
      <c r="H49" s="64"/>
      <c r="I49" s="64"/>
      <c r="J49" s="64"/>
      <c r="K49" s="64"/>
      <c r="L49" s="64"/>
      <c r="M49" s="64"/>
      <c r="N49" s="64"/>
      <c r="O49" s="64"/>
      <c r="P49" s="64"/>
      <c r="Q49" s="64"/>
    </row>
    <row r="50" spans="1:17" s="156" customFormat="1" ht="12.75">
      <c r="A50" s="497"/>
      <c r="B50" s="408" t="s">
        <v>25</v>
      </c>
      <c r="C50" s="64">
        <f t="shared" si="18"/>
        <v>945000</v>
      </c>
      <c r="D50" s="64">
        <f>SUM(E50,L50,K50,J50,I50,H50)</f>
        <v>745000</v>
      </c>
      <c r="E50" s="64">
        <f>SUM(F50:G50)</f>
        <v>743500</v>
      </c>
      <c r="F50" s="64">
        <v>447300</v>
      </c>
      <c r="G50" s="64">
        <v>296200</v>
      </c>
      <c r="H50" s="64"/>
      <c r="I50" s="64">
        <v>1500</v>
      </c>
      <c r="J50" s="64"/>
      <c r="K50" s="64"/>
      <c r="L50" s="64"/>
      <c r="M50" s="64">
        <f>SUM(N50,P50,Q50)</f>
        <v>200000</v>
      </c>
      <c r="N50" s="64">
        <v>200000</v>
      </c>
      <c r="O50" s="64"/>
      <c r="P50" s="64"/>
      <c r="Q50" s="64"/>
    </row>
    <row r="51" spans="1:17" s="156" customFormat="1" ht="12.75">
      <c r="A51" s="497"/>
      <c r="B51" s="408" t="s">
        <v>27</v>
      </c>
      <c r="C51" s="64">
        <f>SUM(D51,M51)</f>
        <v>2325000</v>
      </c>
      <c r="D51" s="64">
        <f>SUM(E51,L51,K51,J51,I51,H51)</f>
        <v>2325000</v>
      </c>
      <c r="E51" s="64">
        <f>SUM(F51:G51)</f>
        <v>2325000</v>
      </c>
      <c r="F51" s="64"/>
      <c r="G51" s="64">
        <v>2325000</v>
      </c>
      <c r="H51" s="64"/>
      <c r="I51" s="64"/>
      <c r="J51" s="64"/>
      <c r="K51" s="64"/>
      <c r="L51" s="64"/>
      <c r="M51" s="64">
        <f>SUM(N51,P51,Q51)</f>
        <v>0</v>
      </c>
      <c r="N51" s="64"/>
      <c r="O51" s="64"/>
      <c r="P51" s="64"/>
      <c r="Q51" s="64"/>
    </row>
    <row r="52" spans="1:17" s="156" customFormat="1" ht="12.75">
      <c r="A52" s="501"/>
      <c r="B52" s="408" t="s">
        <v>29</v>
      </c>
      <c r="C52" s="64">
        <f t="shared" si="18"/>
        <v>500000</v>
      </c>
      <c r="D52" s="64">
        <f>SUM(E52,L52,K52,J52,I52,H52)</f>
        <v>200000</v>
      </c>
      <c r="E52" s="64">
        <f>SUM(F52:G52)</f>
        <v>200000</v>
      </c>
      <c r="F52" s="64"/>
      <c r="G52" s="64">
        <v>200000</v>
      </c>
      <c r="H52" s="64"/>
      <c r="I52" s="64"/>
      <c r="J52" s="64"/>
      <c r="K52" s="64"/>
      <c r="L52" s="64"/>
      <c r="M52" s="64">
        <f>SUM(N52,P52,Q52)</f>
        <v>300000</v>
      </c>
      <c r="N52" s="64">
        <v>300000</v>
      </c>
      <c r="O52" s="64"/>
      <c r="P52" s="64"/>
      <c r="Q52" s="64"/>
    </row>
    <row r="53" spans="1:17" s="414" customFormat="1" ht="12.75">
      <c r="A53" s="61" t="s">
        <v>128</v>
      </c>
      <c r="B53" s="61"/>
      <c r="C53" s="62">
        <f>SUM(C54)</f>
        <v>121804165</v>
      </c>
      <c r="D53" s="62">
        <f aca="true" t="shared" si="19" ref="D53:Q53">SUM(D54)</f>
        <v>235000</v>
      </c>
      <c r="E53" s="62">
        <f>SUM(E54)</f>
        <v>235000</v>
      </c>
      <c r="F53" s="62">
        <f t="shared" si="19"/>
        <v>0</v>
      </c>
      <c r="G53" s="62">
        <f t="shared" si="19"/>
        <v>235000</v>
      </c>
      <c r="H53" s="62">
        <f t="shared" si="19"/>
        <v>0</v>
      </c>
      <c r="I53" s="62">
        <f t="shared" si="19"/>
        <v>0</v>
      </c>
      <c r="J53" s="62">
        <f t="shared" si="19"/>
        <v>0</v>
      </c>
      <c r="K53" s="62">
        <f t="shared" si="19"/>
        <v>0</v>
      </c>
      <c r="L53" s="62">
        <f t="shared" si="19"/>
        <v>0</v>
      </c>
      <c r="M53" s="62">
        <f t="shared" si="19"/>
        <v>121569165</v>
      </c>
      <c r="N53" s="62">
        <f>SUM(N54)</f>
        <v>121569165</v>
      </c>
      <c r="O53" s="62">
        <f t="shared" si="19"/>
        <v>121569165</v>
      </c>
      <c r="P53" s="62">
        <f t="shared" si="19"/>
        <v>0</v>
      </c>
      <c r="Q53" s="62">
        <f t="shared" si="19"/>
        <v>0</v>
      </c>
    </row>
    <row r="54" spans="1:17" s="156" customFormat="1" ht="12.75">
      <c r="A54" s="408"/>
      <c r="B54" s="408" t="s">
        <v>129</v>
      </c>
      <c r="C54" s="64">
        <f t="shared" si="18"/>
        <v>121804165</v>
      </c>
      <c r="D54" s="64">
        <f>SUM(E54,L54,K54,J54,I54,H54)</f>
        <v>235000</v>
      </c>
      <c r="E54" s="64">
        <f>SUM(F54:G54)</f>
        <v>235000</v>
      </c>
      <c r="F54" s="64"/>
      <c r="G54" s="64">
        <v>235000</v>
      </c>
      <c r="H54" s="64"/>
      <c r="I54" s="64"/>
      <c r="J54" s="64"/>
      <c r="K54" s="64"/>
      <c r="L54" s="64"/>
      <c r="M54" s="64">
        <f>SUM(N54,P54,Q54)</f>
        <v>121569165</v>
      </c>
      <c r="N54" s="64">
        <v>121569165</v>
      </c>
      <c r="O54" s="64">
        <v>121569165</v>
      </c>
      <c r="P54" s="64"/>
      <c r="Q54" s="64"/>
    </row>
    <row r="55" spans="1:17" s="414" customFormat="1" ht="12.75">
      <c r="A55" s="61" t="s">
        <v>130</v>
      </c>
      <c r="B55" s="61"/>
      <c r="C55" s="62">
        <f>SUM(C56)</f>
        <v>5589782</v>
      </c>
      <c r="D55" s="62">
        <f>SUM(D56)</f>
        <v>5589782</v>
      </c>
      <c r="E55" s="62">
        <f>SUM(E56)</f>
        <v>0</v>
      </c>
      <c r="F55" s="62">
        <f aca="true" t="shared" si="20" ref="F55:Q55">SUM(F56)</f>
        <v>0</v>
      </c>
      <c r="G55" s="62">
        <f t="shared" si="20"/>
        <v>0</v>
      </c>
      <c r="H55" s="62">
        <f t="shared" si="20"/>
        <v>0</v>
      </c>
      <c r="I55" s="62">
        <f t="shared" si="20"/>
        <v>0</v>
      </c>
      <c r="J55" s="62">
        <f t="shared" si="20"/>
        <v>5589782</v>
      </c>
      <c r="K55" s="62">
        <f t="shared" si="20"/>
        <v>0</v>
      </c>
      <c r="L55" s="62">
        <f t="shared" si="20"/>
        <v>0</v>
      </c>
      <c r="M55" s="62">
        <f t="shared" si="20"/>
        <v>0</v>
      </c>
      <c r="N55" s="62">
        <f t="shared" si="20"/>
        <v>0</v>
      </c>
      <c r="O55" s="62">
        <f t="shared" si="20"/>
        <v>0</v>
      </c>
      <c r="P55" s="62">
        <f t="shared" si="20"/>
        <v>0</v>
      </c>
      <c r="Q55" s="62">
        <f t="shared" si="20"/>
        <v>0</v>
      </c>
    </row>
    <row r="56" spans="1:17" s="156" customFormat="1" ht="12.75">
      <c r="A56" s="408"/>
      <c r="B56" s="408" t="s">
        <v>131</v>
      </c>
      <c r="C56" s="64">
        <f t="shared" si="18"/>
        <v>5589782</v>
      </c>
      <c r="D56" s="64">
        <f>SUM(E56,L56,K56,J56,I56,H56)</f>
        <v>5589782</v>
      </c>
      <c r="E56" s="64">
        <f>SUM(F56:G56)</f>
        <v>0</v>
      </c>
      <c r="F56" s="64"/>
      <c r="G56" s="64"/>
      <c r="H56" s="64"/>
      <c r="I56" s="64"/>
      <c r="J56" s="64">
        <v>5589782</v>
      </c>
      <c r="K56" s="64"/>
      <c r="L56" s="64"/>
      <c r="M56" s="64">
        <f>SUM(N56,P56,Q56)</f>
        <v>0</v>
      </c>
      <c r="N56" s="64"/>
      <c r="O56" s="64"/>
      <c r="P56" s="64"/>
      <c r="Q56" s="64"/>
    </row>
    <row r="57" spans="1:17" s="414" customFormat="1" ht="12.75">
      <c r="A57" s="61" t="s">
        <v>30</v>
      </c>
      <c r="B57" s="61"/>
      <c r="C57" s="62">
        <f>SUM(C58,C59,C60,C65,C66,C67,C73)</f>
        <v>99939306</v>
      </c>
      <c r="D57" s="62">
        <f aca="true" t="shared" si="21" ref="D57:Q57">SUM(D58,D59,D60,D65,D66,D67,D73)</f>
        <v>85605000</v>
      </c>
      <c r="E57" s="62">
        <f t="shared" si="21"/>
        <v>58749962</v>
      </c>
      <c r="F57" s="62">
        <f t="shared" si="21"/>
        <v>34228579</v>
      </c>
      <c r="G57" s="62">
        <f t="shared" si="21"/>
        <v>24521383</v>
      </c>
      <c r="H57" s="62">
        <f t="shared" si="21"/>
        <v>546000</v>
      </c>
      <c r="I57" s="62">
        <f t="shared" si="21"/>
        <v>900000</v>
      </c>
      <c r="J57" s="62">
        <f t="shared" si="21"/>
        <v>25409038</v>
      </c>
      <c r="K57" s="62">
        <f t="shared" si="21"/>
        <v>0</v>
      </c>
      <c r="L57" s="62">
        <f t="shared" si="21"/>
        <v>0</v>
      </c>
      <c r="M57" s="62">
        <f t="shared" si="21"/>
        <v>14334306</v>
      </c>
      <c r="N57" s="62">
        <f>SUM(N58,N59,N60,N65,N66,N67,N73)</f>
        <v>7537691</v>
      </c>
      <c r="O57" s="62">
        <f t="shared" si="21"/>
        <v>2800000</v>
      </c>
      <c r="P57" s="62">
        <f t="shared" si="21"/>
        <v>6796615</v>
      </c>
      <c r="Q57" s="62">
        <f t="shared" si="21"/>
        <v>0</v>
      </c>
    </row>
    <row r="58" spans="1:17" s="156" customFormat="1" ht="12.75">
      <c r="A58" s="495"/>
      <c r="B58" s="408" t="s">
        <v>32</v>
      </c>
      <c r="C58" s="69">
        <f>SUM(D58,M58)</f>
        <v>1189367</v>
      </c>
      <c r="D58" s="69">
        <f aca="true" t="shared" si="22" ref="D58:D79">SUM(E58,L58,K58,J58,I58,H58)</f>
        <v>1189367</v>
      </c>
      <c r="E58" s="69">
        <f>SUM(F58:G58)</f>
        <v>1189367</v>
      </c>
      <c r="F58" s="64">
        <v>1091653</v>
      </c>
      <c r="G58" s="64">
        <v>97714</v>
      </c>
      <c r="H58" s="64"/>
      <c r="I58" s="64">
        <v>0</v>
      </c>
      <c r="J58" s="64"/>
      <c r="K58" s="64"/>
      <c r="L58" s="64"/>
      <c r="M58" s="69">
        <f aca="true" t="shared" si="23" ref="M58:M151">SUM(N58,P58,Q58)</f>
        <v>0</v>
      </c>
      <c r="N58" s="64"/>
      <c r="O58" s="64"/>
      <c r="P58" s="64"/>
      <c r="Q58" s="64"/>
    </row>
    <row r="59" spans="1:17" s="416" customFormat="1" ht="12.75">
      <c r="A59" s="495"/>
      <c r="B59" s="410" t="s">
        <v>132</v>
      </c>
      <c r="C59" s="69">
        <f aca="true" t="shared" si="24" ref="C59:C79">SUM(D59,M59)</f>
        <v>1092000</v>
      </c>
      <c r="D59" s="69">
        <f t="shared" si="22"/>
        <v>1092000</v>
      </c>
      <c r="E59" s="69">
        <f>SUM(F59:G59)</f>
        <v>242000</v>
      </c>
      <c r="F59" s="69">
        <v>10000</v>
      </c>
      <c r="G59" s="69">
        <v>232000</v>
      </c>
      <c r="H59" s="69"/>
      <c r="I59" s="69">
        <v>850000</v>
      </c>
      <c r="J59" s="69"/>
      <c r="K59" s="69"/>
      <c r="L59" s="69"/>
      <c r="M59" s="69">
        <f t="shared" si="23"/>
        <v>0</v>
      </c>
      <c r="N59" s="69"/>
      <c r="O59" s="69"/>
      <c r="P59" s="69"/>
      <c r="Q59" s="69"/>
    </row>
    <row r="60" spans="1:17" s="416" customFormat="1" ht="14.25" customHeight="1">
      <c r="A60" s="495"/>
      <c r="B60" s="410" t="s">
        <v>133</v>
      </c>
      <c r="C60" s="69">
        <f>SUM(C61:C64)</f>
        <v>70175475</v>
      </c>
      <c r="D60" s="69">
        <f t="shared" si="22"/>
        <v>65156475</v>
      </c>
      <c r="E60" s="69">
        <f>SUM(F60:G60)</f>
        <v>43321761</v>
      </c>
      <c r="F60" s="69">
        <f aca="true" t="shared" si="25" ref="F60:Q60">SUM(F61:F64)</f>
        <v>33018251</v>
      </c>
      <c r="G60" s="69">
        <f t="shared" si="25"/>
        <v>10303510</v>
      </c>
      <c r="H60" s="69">
        <f t="shared" si="25"/>
        <v>0</v>
      </c>
      <c r="I60" s="69">
        <f t="shared" si="25"/>
        <v>50000</v>
      </c>
      <c r="J60" s="69">
        <f>SUM(J61:J64)</f>
        <v>21784714</v>
      </c>
      <c r="K60" s="69">
        <f t="shared" si="25"/>
        <v>0</v>
      </c>
      <c r="L60" s="69">
        <f t="shared" si="25"/>
        <v>0</v>
      </c>
      <c r="M60" s="69">
        <f t="shared" si="25"/>
        <v>5019000</v>
      </c>
      <c r="N60" s="69">
        <f t="shared" si="25"/>
        <v>5019000</v>
      </c>
      <c r="O60" s="69">
        <f t="shared" si="25"/>
        <v>700000</v>
      </c>
      <c r="P60" s="69">
        <f t="shared" si="25"/>
        <v>0</v>
      </c>
      <c r="Q60" s="69">
        <f t="shared" si="25"/>
        <v>0</v>
      </c>
    </row>
    <row r="61" spans="1:17" s="415" customFormat="1" ht="12" customHeight="1" hidden="1">
      <c r="A61" s="495"/>
      <c r="B61" s="67" t="s">
        <v>109</v>
      </c>
      <c r="C61" s="68">
        <f>SUM(D61,M61)</f>
        <v>4420714</v>
      </c>
      <c r="D61" s="68">
        <f t="shared" si="22"/>
        <v>4420714</v>
      </c>
      <c r="E61" s="68">
        <f aca="true" t="shared" si="26" ref="E61:E67">SUM(F61:G61)</f>
        <v>0</v>
      </c>
      <c r="F61" s="68"/>
      <c r="G61" s="68"/>
      <c r="H61" s="68"/>
      <c r="I61" s="68"/>
      <c r="J61" s="68">
        <v>4420714</v>
      </c>
      <c r="K61" s="68"/>
      <c r="L61" s="68"/>
      <c r="M61" s="68">
        <f>SUM(N61,P61,Q61)</f>
        <v>0</v>
      </c>
      <c r="N61" s="68">
        <v>0</v>
      </c>
      <c r="O61" s="68">
        <v>0</v>
      </c>
      <c r="P61" s="68"/>
      <c r="Q61" s="68"/>
    </row>
    <row r="62" spans="1:17" s="415" customFormat="1" ht="15" customHeight="1" hidden="1">
      <c r="A62" s="495"/>
      <c r="B62" s="67" t="s">
        <v>134</v>
      </c>
      <c r="C62" s="68">
        <f t="shared" si="24"/>
        <v>65036001</v>
      </c>
      <c r="D62" s="68">
        <f t="shared" si="22"/>
        <v>60017001</v>
      </c>
      <c r="E62" s="68">
        <f t="shared" si="26"/>
        <v>43321761</v>
      </c>
      <c r="F62" s="68">
        <f>31018251+2000000</f>
        <v>33018251</v>
      </c>
      <c r="G62" s="68">
        <v>10303510</v>
      </c>
      <c r="H62" s="68"/>
      <c r="I62" s="68">
        <v>50000</v>
      </c>
      <c r="J62" s="68">
        <v>16645240</v>
      </c>
      <c r="K62" s="68"/>
      <c r="L62" s="68"/>
      <c r="M62" s="68">
        <f t="shared" si="23"/>
        <v>5019000</v>
      </c>
      <c r="N62" s="68">
        <f>7019000-2000000</f>
        <v>5019000</v>
      </c>
      <c r="O62" s="68">
        <v>700000</v>
      </c>
      <c r="P62" s="68"/>
      <c r="Q62" s="68"/>
    </row>
    <row r="63" spans="1:17" s="415" customFormat="1" ht="15.75" customHeight="1" hidden="1">
      <c r="A63" s="495"/>
      <c r="B63" s="67" t="s">
        <v>135</v>
      </c>
      <c r="C63" s="68">
        <f t="shared" si="24"/>
        <v>418760</v>
      </c>
      <c r="D63" s="68">
        <f t="shared" si="22"/>
        <v>418760</v>
      </c>
      <c r="E63" s="68">
        <f t="shared" si="26"/>
        <v>0</v>
      </c>
      <c r="F63" s="68"/>
      <c r="G63" s="68"/>
      <c r="H63" s="68"/>
      <c r="I63" s="68"/>
      <c r="J63" s="68">
        <v>418760</v>
      </c>
      <c r="K63" s="68"/>
      <c r="L63" s="68"/>
      <c r="M63" s="68">
        <f t="shared" si="23"/>
        <v>0</v>
      </c>
      <c r="N63" s="68"/>
      <c r="O63" s="68"/>
      <c r="P63" s="68"/>
      <c r="Q63" s="68"/>
    </row>
    <row r="64" spans="1:17" s="415" customFormat="1" ht="14.25" customHeight="1" hidden="1">
      <c r="A64" s="495"/>
      <c r="B64" s="67" t="s">
        <v>136</v>
      </c>
      <c r="C64" s="68">
        <f t="shared" si="24"/>
        <v>300000</v>
      </c>
      <c r="D64" s="68">
        <f t="shared" si="22"/>
        <v>300000</v>
      </c>
      <c r="E64" s="68">
        <f t="shared" si="26"/>
        <v>0</v>
      </c>
      <c r="F64" s="68"/>
      <c r="G64" s="68"/>
      <c r="H64" s="68"/>
      <c r="I64" s="68"/>
      <c r="J64" s="68">
        <v>300000</v>
      </c>
      <c r="K64" s="68"/>
      <c r="L64" s="68"/>
      <c r="M64" s="68">
        <f t="shared" si="23"/>
        <v>0</v>
      </c>
      <c r="N64" s="68"/>
      <c r="O64" s="68"/>
      <c r="P64" s="68"/>
      <c r="Q64" s="68"/>
    </row>
    <row r="65" spans="1:17" s="416" customFormat="1" ht="12.75">
      <c r="A65" s="495"/>
      <c r="B65" s="410" t="s">
        <v>34</v>
      </c>
      <c r="C65" s="64">
        <f>SUM(D65,M65)</f>
        <v>64000</v>
      </c>
      <c r="D65" s="64">
        <f t="shared" si="22"/>
        <v>64000</v>
      </c>
      <c r="E65" s="64">
        <f t="shared" si="26"/>
        <v>64000</v>
      </c>
      <c r="F65" s="69">
        <v>46675</v>
      </c>
      <c r="G65" s="69">
        <v>17325</v>
      </c>
      <c r="H65" s="69"/>
      <c r="I65" s="69"/>
      <c r="J65" s="69"/>
      <c r="K65" s="69"/>
      <c r="L65" s="69"/>
      <c r="M65" s="69">
        <f t="shared" si="23"/>
        <v>0</v>
      </c>
      <c r="N65" s="69"/>
      <c r="O65" s="69"/>
      <c r="P65" s="69"/>
      <c r="Q65" s="69"/>
    </row>
    <row r="66" spans="1:17" s="416" customFormat="1" ht="12.75">
      <c r="A66" s="495"/>
      <c r="B66" s="410" t="s">
        <v>137</v>
      </c>
      <c r="C66" s="64">
        <f t="shared" si="24"/>
        <v>393111</v>
      </c>
      <c r="D66" s="64">
        <f t="shared" si="22"/>
        <v>393111</v>
      </c>
      <c r="E66" s="64">
        <f t="shared" si="26"/>
        <v>0</v>
      </c>
      <c r="F66" s="69"/>
      <c r="G66" s="69"/>
      <c r="H66" s="69"/>
      <c r="I66" s="69"/>
      <c r="J66" s="69">
        <v>393111</v>
      </c>
      <c r="K66" s="69"/>
      <c r="L66" s="69"/>
      <c r="M66" s="69">
        <f t="shared" si="23"/>
        <v>0</v>
      </c>
      <c r="N66" s="69"/>
      <c r="O66" s="69"/>
      <c r="P66" s="69"/>
      <c r="Q66" s="69"/>
    </row>
    <row r="67" spans="1:17" s="416" customFormat="1" ht="12" customHeight="1">
      <c r="A67" s="495"/>
      <c r="B67" s="410" t="s">
        <v>138</v>
      </c>
      <c r="C67" s="64">
        <f>SUM(C68:C72)</f>
        <v>12880893</v>
      </c>
      <c r="D67" s="64">
        <f>SUM(D68:D72)</f>
        <v>12480893</v>
      </c>
      <c r="E67" s="64">
        <f t="shared" si="26"/>
        <v>10288880</v>
      </c>
      <c r="F67" s="64">
        <f>SUM(F68:F72)</f>
        <v>60000</v>
      </c>
      <c r="G67" s="64">
        <f aca="true" t="shared" si="27" ref="G67:Q67">SUM(G68:G72)</f>
        <v>10228880</v>
      </c>
      <c r="H67" s="64">
        <f t="shared" si="27"/>
        <v>300000</v>
      </c>
      <c r="I67" s="64">
        <f t="shared" si="27"/>
        <v>0</v>
      </c>
      <c r="J67" s="64">
        <f>SUM(J68:J72)</f>
        <v>1892013</v>
      </c>
      <c r="K67" s="64">
        <f t="shared" si="27"/>
        <v>0</v>
      </c>
      <c r="L67" s="64">
        <f t="shared" si="27"/>
        <v>0</v>
      </c>
      <c r="M67" s="64">
        <f t="shared" si="27"/>
        <v>400000</v>
      </c>
      <c r="N67" s="64">
        <f t="shared" si="27"/>
        <v>400000</v>
      </c>
      <c r="O67" s="64">
        <f t="shared" si="27"/>
        <v>0</v>
      </c>
      <c r="P67" s="64">
        <f t="shared" si="27"/>
        <v>0</v>
      </c>
      <c r="Q67" s="64">
        <f t="shared" si="27"/>
        <v>0</v>
      </c>
    </row>
    <row r="68" spans="1:17" s="415" customFormat="1" ht="0.75" customHeight="1" hidden="1">
      <c r="A68" s="495"/>
      <c r="B68" s="67" t="s">
        <v>139</v>
      </c>
      <c r="C68" s="68">
        <f t="shared" si="24"/>
        <v>528000</v>
      </c>
      <c r="D68" s="68">
        <f>SUM(E68,L68,K68,J68,I68,H68)</f>
        <v>528000</v>
      </c>
      <c r="E68" s="68">
        <f>SUM(F68:G68)</f>
        <v>191880</v>
      </c>
      <c r="F68" s="68">
        <v>35000</v>
      </c>
      <c r="G68" s="68">
        <v>156880</v>
      </c>
      <c r="H68" s="68">
        <v>300000</v>
      </c>
      <c r="I68" s="68"/>
      <c r="J68" s="68">
        <v>36120</v>
      </c>
      <c r="K68" s="68"/>
      <c r="L68" s="68"/>
      <c r="M68" s="68">
        <f t="shared" si="23"/>
        <v>0</v>
      </c>
      <c r="N68" s="68"/>
      <c r="O68" s="68"/>
      <c r="P68" s="68"/>
      <c r="Q68" s="68"/>
    </row>
    <row r="69" spans="1:17" s="415" customFormat="1" ht="13.5" customHeight="1" hidden="1">
      <c r="A69" s="495"/>
      <c r="B69" s="67" t="s">
        <v>140</v>
      </c>
      <c r="C69" s="68">
        <f>SUM(D69,M69)</f>
        <v>10000</v>
      </c>
      <c r="D69" s="68">
        <f>SUM(E69,L69,K69,J69,I69,H69)</f>
        <v>10000</v>
      </c>
      <c r="E69" s="68">
        <f>SUM(F69:G69)</f>
        <v>10000</v>
      </c>
      <c r="F69" s="68"/>
      <c r="G69" s="68">
        <v>10000</v>
      </c>
      <c r="H69" s="68"/>
      <c r="I69" s="68"/>
      <c r="J69" s="68"/>
      <c r="K69" s="68"/>
      <c r="L69" s="68"/>
      <c r="M69" s="68">
        <f t="shared" si="23"/>
        <v>0</v>
      </c>
      <c r="N69" s="68"/>
      <c r="O69" s="68"/>
      <c r="P69" s="68"/>
      <c r="Q69" s="68"/>
    </row>
    <row r="70" spans="1:17" s="415" customFormat="1" ht="17.25" customHeight="1" hidden="1">
      <c r="A70" s="495"/>
      <c r="B70" s="67" t="s">
        <v>103</v>
      </c>
      <c r="C70" s="68">
        <f t="shared" si="24"/>
        <v>337000</v>
      </c>
      <c r="D70" s="68">
        <f t="shared" si="22"/>
        <v>337000</v>
      </c>
      <c r="E70" s="68">
        <f>SUM(F70:G70)</f>
        <v>337000</v>
      </c>
      <c r="F70" s="68"/>
      <c r="G70" s="68">
        <v>337000</v>
      </c>
      <c r="H70" s="68"/>
      <c r="I70" s="68"/>
      <c r="J70" s="68"/>
      <c r="K70" s="68"/>
      <c r="L70" s="68"/>
      <c r="M70" s="68">
        <f t="shared" si="23"/>
        <v>0</v>
      </c>
      <c r="N70" s="68"/>
      <c r="O70" s="68"/>
      <c r="P70" s="68"/>
      <c r="Q70" s="68"/>
    </row>
    <row r="71" spans="1:17" s="415" customFormat="1" ht="12.75" customHeight="1" hidden="1">
      <c r="A71" s="495"/>
      <c r="B71" s="67" t="s">
        <v>108</v>
      </c>
      <c r="C71" s="68">
        <f t="shared" si="24"/>
        <v>758486</v>
      </c>
      <c r="D71" s="68">
        <f t="shared" si="22"/>
        <v>758486</v>
      </c>
      <c r="E71" s="68">
        <f>SUM(F71:G71)</f>
        <v>330000</v>
      </c>
      <c r="F71" s="68"/>
      <c r="G71" s="68">
        <v>330000</v>
      </c>
      <c r="H71" s="68"/>
      <c r="I71" s="68"/>
      <c r="J71" s="68">
        <v>428486</v>
      </c>
      <c r="K71" s="68"/>
      <c r="L71" s="68"/>
      <c r="M71" s="68"/>
      <c r="N71" s="68"/>
      <c r="O71" s="68"/>
      <c r="P71" s="68"/>
      <c r="Q71" s="68"/>
    </row>
    <row r="72" spans="1:17" s="415" customFormat="1" ht="13.5" customHeight="1" hidden="1">
      <c r="A72" s="495"/>
      <c r="B72" s="67" t="s">
        <v>141</v>
      </c>
      <c r="C72" s="68">
        <f>SUM(D72,M72)</f>
        <v>11247407</v>
      </c>
      <c r="D72" s="68">
        <f t="shared" si="22"/>
        <v>10847407</v>
      </c>
      <c r="E72" s="68">
        <f>SUM(F72:G72)</f>
        <v>9420000</v>
      </c>
      <c r="F72" s="68">
        <v>25000</v>
      </c>
      <c r="G72" s="68">
        <v>9395000</v>
      </c>
      <c r="H72" s="68"/>
      <c r="I72" s="68"/>
      <c r="J72" s="68">
        <v>1427407</v>
      </c>
      <c r="K72" s="68"/>
      <c r="L72" s="68"/>
      <c r="M72" s="68">
        <f>SUM(N72,P72,Q72)</f>
        <v>400000</v>
      </c>
      <c r="N72" s="68">
        <v>400000</v>
      </c>
      <c r="O72" s="68"/>
      <c r="P72" s="68"/>
      <c r="Q72" s="68"/>
    </row>
    <row r="73" spans="1:17" s="416" customFormat="1" ht="13.5" customHeight="1">
      <c r="A73" s="495"/>
      <c r="B73" s="410" t="s">
        <v>142</v>
      </c>
      <c r="C73" s="64">
        <f aca="true" t="shared" si="28" ref="C73:Q73">SUM(C74:C79)</f>
        <v>14144460</v>
      </c>
      <c r="D73" s="64">
        <f t="shared" si="28"/>
        <v>5229154</v>
      </c>
      <c r="E73" s="64">
        <f t="shared" si="28"/>
        <v>3643954</v>
      </c>
      <c r="F73" s="64">
        <f t="shared" si="28"/>
        <v>2000</v>
      </c>
      <c r="G73" s="64">
        <f t="shared" si="28"/>
        <v>3641954</v>
      </c>
      <c r="H73" s="64">
        <f t="shared" si="28"/>
        <v>246000</v>
      </c>
      <c r="I73" s="64">
        <f t="shared" si="28"/>
        <v>0</v>
      </c>
      <c r="J73" s="64">
        <f t="shared" si="28"/>
        <v>1339200</v>
      </c>
      <c r="K73" s="64">
        <f t="shared" si="28"/>
        <v>0</v>
      </c>
      <c r="L73" s="64">
        <f t="shared" si="28"/>
        <v>0</v>
      </c>
      <c r="M73" s="64">
        <f>SUM(M74:M79)</f>
        <v>8915306</v>
      </c>
      <c r="N73" s="64">
        <f t="shared" si="28"/>
        <v>2118691</v>
      </c>
      <c r="O73" s="64">
        <f t="shared" si="28"/>
        <v>2100000</v>
      </c>
      <c r="P73" s="64">
        <f t="shared" si="28"/>
        <v>6796615</v>
      </c>
      <c r="Q73" s="64">
        <f t="shared" si="28"/>
        <v>0</v>
      </c>
    </row>
    <row r="74" spans="1:17" s="415" customFormat="1" ht="11.25" customHeight="1" hidden="1">
      <c r="A74" s="495"/>
      <c r="B74" s="67" t="s">
        <v>140</v>
      </c>
      <c r="C74" s="68">
        <f t="shared" si="24"/>
        <v>97000</v>
      </c>
      <c r="D74" s="68">
        <f t="shared" si="22"/>
        <v>97000</v>
      </c>
      <c r="E74" s="68">
        <f aca="true" t="shared" si="29" ref="E74:E79">SUM(F74:G74)</f>
        <v>97000</v>
      </c>
      <c r="F74" s="68"/>
      <c r="G74" s="68">
        <v>97000</v>
      </c>
      <c r="H74" s="68"/>
      <c r="I74" s="68"/>
      <c r="J74" s="68"/>
      <c r="K74" s="68"/>
      <c r="L74" s="68"/>
      <c r="M74" s="68">
        <f t="shared" si="23"/>
        <v>0</v>
      </c>
      <c r="N74" s="68"/>
      <c r="O74" s="68"/>
      <c r="P74" s="68"/>
      <c r="Q74" s="68"/>
    </row>
    <row r="75" spans="1:17" s="415" customFormat="1" ht="10.5" customHeight="1" hidden="1">
      <c r="A75" s="495"/>
      <c r="B75" s="67" t="s">
        <v>143</v>
      </c>
      <c r="C75" s="68">
        <f t="shared" si="24"/>
        <v>830500</v>
      </c>
      <c r="D75" s="68">
        <f>SUM(E75,L75,K75,J75,I75,H75)</f>
        <v>65000</v>
      </c>
      <c r="E75" s="68">
        <f t="shared" si="29"/>
        <v>65000</v>
      </c>
      <c r="F75" s="68"/>
      <c r="G75" s="68">
        <v>65000</v>
      </c>
      <c r="H75" s="68"/>
      <c r="I75" s="68"/>
      <c r="J75" s="68"/>
      <c r="K75" s="68"/>
      <c r="L75" s="68"/>
      <c r="M75" s="68">
        <f t="shared" si="23"/>
        <v>765500</v>
      </c>
      <c r="N75" s="68"/>
      <c r="O75" s="68"/>
      <c r="P75" s="68">
        <v>765500</v>
      </c>
      <c r="Q75" s="68"/>
    </row>
    <row r="76" spans="1:17" s="415" customFormat="1" ht="0.75" customHeight="1" hidden="1">
      <c r="A76" s="495"/>
      <c r="B76" s="67" t="s">
        <v>108</v>
      </c>
      <c r="C76" s="68">
        <f t="shared" si="24"/>
        <v>1810100</v>
      </c>
      <c r="D76" s="68">
        <f>SUM(E76,L76,K76,J76,I76,H76)</f>
        <v>1810100</v>
      </c>
      <c r="E76" s="68">
        <f t="shared" si="29"/>
        <v>470900</v>
      </c>
      <c r="F76" s="68"/>
      <c r="G76" s="68">
        <v>470900</v>
      </c>
      <c r="H76" s="68"/>
      <c r="I76" s="68"/>
      <c r="J76" s="68">
        <v>1339200</v>
      </c>
      <c r="K76" s="68"/>
      <c r="L76" s="68"/>
      <c r="M76" s="68"/>
      <c r="N76" s="68"/>
      <c r="O76" s="68"/>
      <c r="P76" s="68"/>
      <c r="Q76" s="68"/>
    </row>
    <row r="77" spans="1:17" s="415" customFormat="1" ht="20.25" customHeight="1" hidden="1">
      <c r="A77" s="495"/>
      <c r="B77" s="67" t="s">
        <v>109</v>
      </c>
      <c r="C77" s="68">
        <f t="shared" si="24"/>
        <v>11228860</v>
      </c>
      <c r="D77" s="68">
        <f t="shared" si="22"/>
        <v>3079054</v>
      </c>
      <c r="E77" s="68">
        <f t="shared" si="29"/>
        <v>2833054</v>
      </c>
      <c r="F77" s="68">
        <v>0</v>
      </c>
      <c r="G77" s="68">
        <f>1133054+1700000</f>
        <v>2833054</v>
      </c>
      <c r="H77" s="68">
        <v>246000</v>
      </c>
      <c r="I77" s="68"/>
      <c r="J77" s="68">
        <v>0</v>
      </c>
      <c r="K77" s="68"/>
      <c r="L77" s="68"/>
      <c r="M77" s="68">
        <f t="shared" si="23"/>
        <v>8149806</v>
      </c>
      <c r="N77" s="68">
        <v>2118691</v>
      </c>
      <c r="O77" s="68">
        <v>2100000</v>
      </c>
      <c r="P77" s="68">
        <f>3881000+2915615-765500</f>
        <v>6031115</v>
      </c>
      <c r="Q77" s="68"/>
    </row>
    <row r="78" spans="1:17" s="415" customFormat="1" ht="0.75" customHeight="1" hidden="1">
      <c r="A78" s="495"/>
      <c r="B78" s="67" t="s">
        <v>139</v>
      </c>
      <c r="C78" s="68">
        <f t="shared" si="24"/>
        <v>170000</v>
      </c>
      <c r="D78" s="68">
        <f t="shared" si="22"/>
        <v>170000</v>
      </c>
      <c r="E78" s="68">
        <f t="shared" si="29"/>
        <v>170000</v>
      </c>
      <c r="F78" s="68"/>
      <c r="G78" s="68">
        <v>170000</v>
      </c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1:17" s="415" customFormat="1" ht="6" customHeight="1" hidden="1">
      <c r="A79" s="495"/>
      <c r="B79" s="67" t="s">
        <v>136</v>
      </c>
      <c r="C79" s="68">
        <f t="shared" si="24"/>
        <v>8000</v>
      </c>
      <c r="D79" s="68">
        <f t="shared" si="22"/>
        <v>8000</v>
      </c>
      <c r="E79" s="68">
        <f t="shared" si="29"/>
        <v>8000</v>
      </c>
      <c r="F79" s="68">
        <v>2000</v>
      </c>
      <c r="G79" s="68">
        <v>6000</v>
      </c>
      <c r="H79" s="68"/>
      <c r="I79" s="68"/>
      <c r="J79" s="68"/>
      <c r="K79" s="68"/>
      <c r="L79" s="68"/>
      <c r="M79" s="68">
        <f t="shared" si="23"/>
        <v>0</v>
      </c>
      <c r="N79" s="68"/>
      <c r="O79" s="68"/>
      <c r="P79" s="68"/>
      <c r="Q79" s="68"/>
    </row>
    <row r="80" spans="1:17" s="415" customFormat="1" ht="11.25" customHeight="1">
      <c r="A80" s="61" t="s">
        <v>79</v>
      </c>
      <c r="B80" s="61"/>
      <c r="C80" s="62">
        <f>SUM(C81)</f>
        <v>4000</v>
      </c>
      <c r="D80" s="62">
        <f aca="true" t="shared" si="30" ref="D80:Q80">SUM(D81)</f>
        <v>4000</v>
      </c>
      <c r="E80" s="62">
        <f t="shared" si="30"/>
        <v>4000</v>
      </c>
      <c r="F80" s="62">
        <f t="shared" si="30"/>
        <v>0</v>
      </c>
      <c r="G80" s="62">
        <f t="shared" si="30"/>
        <v>4000</v>
      </c>
      <c r="H80" s="62">
        <f t="shared" si="30"/>
        <v>0</v>
      </c>
      <c r="I80" s="62">
        <f t="shared" si="30"/>
        <v>0</v>
      </c>
      <c r="J80" s="62">
        <f t="shared" si="30"/>
        <v>0</v>
      </c>
      <c r="K80" s="62">
        <f t="shared" si="30"/>
        <v>0</v>
      </c>
      <c r="L80" s="62">
        <f t="shared" si="30"/>
        <v>0</v>
      </c>
      <c r="M80" s="62">
        <f t="shared" si="30"/>
        <v>0</v>
      </c>
      <c r="N80" s="62">
        <f t="shared" si="30"/>
        <v>0</v>
      </c>
      <c r="O80" s="62">
        <f t="shared" si="30"/>
        <v>0</v>
      </c>
      <c r="P80" s="62">
        <f t="shared" si="30"/>
        <v>0</v>
      </c>
      <c r="Q80" s="62">
        <f t="shared" si="30"/>
        <v>0</v>
      </c>
    </row>
    <row r="81" spans="1:17" s="415" customFormat="1" ht="11.25" customHeight="1">
      <c r="A81" s="408"/>
      <c r="B81" s="408" t="s">
        <v>77</v>
      </c>
      <c r="C81" s="64">
        <f>SUM(D81,M81)</f>
        <v>4000</v>
      </c>
      <c r="D81" s="64">
        <f>SUM(E81,L81,K81,J81,I81,H81)</f>
        <v>4000</v>
      </c>
      <c r="E81" s="64">
        <f>SUM(F81:G81)</f>
        <v>4000</v>
      </c>
      <c r="F81" s="64"/>
      <c r="G81" s="64">
        <v>4000</v>
      </c>
      <c r="H81" s="64">
        <v>0</v>
      </c>
      <c r="I81" s="64"/>
      <c r="J81" s="64"/>
      <c r="K81" s="64"/>
      <c r="L81" s="64"/>
      <c r="M81" s="64">
        <f>SUM(N81,P81,Q81)</f>
        <v>0</v>
      </c>
      <c r="N81" s="64"/>
      <c r="O81" s="64"/>
      <c r="P81" s="64"/>
      <c r="Q81" s="64"/>
    </row>
    <row r="82" spans="1:17" s="156" customFormat="1" ht="12.75">
      <c r="A82" s="61" t="s">
        <v>144</v>
      </c>
      <c r="B82" s="61"/>
      <c r="C82" s="62">
        <f>SUM(C83:C84)</f>
        <v>1300000</v>
      </c>
      <c r="D82" s="62">
        <f>SUM(D83:D84)</f>
        <v>325000</v>
      </c>
      <c r="E82" s="62">
        <f>SUM(E83:E84)</f>
        <v>0</v>
      </c>
      <c r="F82" s="62">
        <f>SUM(F83:F84)</f>
        <v>0</v>
      </c>
      <c r="G82" s="62">
        <f>SUM(G83:G84)</f>
        <v>0</v>
      </c>
      <c r="H82" s="62">
        <f>SUM(H83:H84)</f>
        <v>325000</v>
      </c>
      <c r="I82" s="62">
        <f aca="true" t="shared" si="31" ref="I82:Q82">SUM(I83:I84)</f>
        <v>0</v>
      </c>
      <c r="J82" s="62">
        <f t="shared" si="31"/>
        <v>0</v>
      </c>
      <c r="K82" s="62">
        <f t="shared" si="31"/>
        <v>0</v>
      </c>
      <c r="L82" s="62">
        <f t="shared" si="31"/>
        <v>0</v>
      </c>
      <c r="M82" s="62">
        <f t="shared" si="31"/>
        <v>975000</v>
      </c>
      <c r="N82" s="62">
        <f t="shared" si="31"/>
        <v>975000</v>
      </c>
      <c r="O82" s="62">
        <f t="shared" si="31"/>
        <v>0</v>
      </c>
      <c r="P82" s="62">
        <f t="shared" si="31"/>
        <v>0</v>
      </c>
      <c r="Q82" s="62">
        <f t="shared" si="31"/>
        <v>0</v>
      </c>
    </row>
    <row r="83" spans="1:17" s="156" customFormat="1" ht="12.75">
      <c r="A83" s="502"/>
      <c r="B83" s="408" t="s">
        <v>145</v>
      </c>
      <c r="C83" s="64">
        <f>SUM(D83,M83)</f>
        <v>1000000</v>
      </c>
      <c r="D83" s="64">
        <f>SUM(E83,L83,K83,J83,I83,H83)</f>
        <v>25000</v>
      </c>
      <c r="E83" s="64">
        <f>SUM(F83:G83)</f>
        <v>0</v>
      </c>
      <c r="F83" s="64"/>
      <c r="G83" s="64"/>
      <c r="H83" s="64">
        <v>25000</v>
      </c>
      <c r="I83" s="64"/>
      <c r="J83" s="64"/>
      <c r="K83" s="64"/>
      <c r="L83" s="64"/>
      <c r="M83" s="64">
        <f>SUM(N83,P83,Q83)</f>
        <v>975000</v>
      </c>
      <c r="N83" s="64">
        <v>975000</v>
      </c>
      <c r="O83" s="64"/>
      <c r="P83" s="64"/>
      <c r="Q83" s="64"/>
    </row>
    <row r="84" spans="1:17" s="156" customFormat="1" ht="12.75">
      <c r="A84" s="503"/>
      <c r="B84" s="408" t="s">
        <v>146</v>
      </c>
      <c r="C84" s="64">
        <f>SUM(D84,M84)</f>
        <v>300000</v>
      </c>
      <c r="D84" s="64">
        <f>SUM(E84,L84,K84,J84,I84,H84)</f>
        <v>300000</v>
      </c>
      <c r="E84" s="64">
        <f>SUM(F84:G84)</f>
        <v>0</v>
      </c>
      <c r="F84" s="64"/>
      <c r="G84" s="64"/>
      <c r="H84" s="64">
        <v>300000</v>
      </c>
      <c r="I84" s="64"/>
      <c r="J84" s="64"/>
      <c r="K84" s="64"/>
      <c r="L84" s="64"/>
      <c r="M84" s="64">
        <f>SUM(N84,P84,Q84)</f>
        <v>0</v>
      </c>
      <c r="N84" s="64"/>
      <c r="O84" s="64"/>
      <c r="P84" s="64"/>
      <c r="Q84" s="64"/>
    </row>
    <row r="85" spans="1:17" s="414" customFormat="1" ht="12.75">
      <c r="A85" s="61" t="s">
        <v>147</v>
      </c>
      <c r="B85" s="61"/>
      <c r="C85" s="62">
        <f>SUM(C86:C87)</f>
        <v>29852749</v>
      </c>
      <c r="D85" s="62">
        <f aca="true" t="shared" si="32" ref="D85:Q85">SUM(D86:D87)</f>
        <v>29852749</v>
      </c>
      <c r="E85" s="62">
        <f t="shared" si="32"/>
        <v>10000</v>
      </c>
      <c r="F85" s="62">
        <f t="shared" si="32"/>
        <v>0</v>
      </c>
      <c r="G85" s="62">
        <f t="shared" si="32"/>
        <v>10000</v>
      </c>
      <c r="H85" s="62">
        <f t="shared" si="32"/>
        <v>0</v>
      </c>
      <c r="I85" s="62">
        <f t="shared" si="32"/>
        <v>0</v>
      </c>
      <c r="J85" s="62">
        <f t="shared" si="32"/>
        <v>0</v>
      </c>
      <c r="K85" s="62">
        <f t="shared" si="32"/>
        <v>10535549</v>
      </c>
      <c r="L85" s="62">
        <f t="shared" si="32"/>
        <v>19307200</v>
      </c>
      <c r="M85" s="62">
        <f t="shared" si="32"/>
        <v>0</v>
      </c>
      <c r="N85" s="62">
        <f t="shared" si="32"/>
        <v>0</v>
      </c>
      <c r="O85" s="62">
        <f t="shared" si="32"/>
        <v>0</v>
      </c>
      <c r="P85" s="62">
        <f t="shared" si="32"/>
        <v>0</v>
      </c>
      <c r="Q85" s="62">
        <f t="shared" si="32"/>
        <v>0</v>
      </c>
    </row>
    <row r="86" spans="1:17" s="156" customFormat="1" ht="12.75">
      <c r="A86" s="495"/>
      <c r="B86" s="408" t="s">
        <v>148</v>
      </c>
      <c r="C86" s="64">
        <f>SUM(D86,M86)</f>
        <v>19317200</v>
      </c>
      <c r="D86" s="64">
        <f>SUM(E86,L86,K86,J86,I86,H86)</f>
        <v>19317200</v>
      </c>
      <c r="E86" s="64">
        <f>SUM(F86:G86)</f>
        <v>10000</v>
      </c>
      <c r="F86" s="64"/>
      <c r="G86" s="64">
        <v>10000</v>
      </c>
      <c r="H86" s="64"/>
      <c r="I86" s="64"/>
      <c r="J86" s="64"/>
      <c r="K86" s="64"/>
      <c r="L86" s="64">
        <f>19317200-10000</f>
        <v>19307200</v>
      </c>
      <c r="M86" s="64">
        <f t="shared" si="23"/>
        <v>0</v>
      </c>
      <c r="N86" s="64"/>
      <c r="O86" s="64"/>
      <c r="P86" s="64"/>
      <c r="Q86" s="64"/>
    </row>
    <row r="87" spans="1:17" s="156" customFormat="1" ht="12.75">
      <c r="A87" s="495"/>
      <c r="B87" s="408" t="s">
        <v>149</v>
      </c>
      <c r="C87" s="64">
        <f>SUM(D87,M87)</f>
        <v>10535549</v>
      </c>
      <c r="D87" s="64">
        <f>SUM(E87,L87,K87,J87,I87,H87)</f>
        <v>10535549</v>
      </c>
      <c r="E87" s="64">
        <f>SUM(F87:G87)</f>
        <v>0</v>
      </c>
      <c r="F87" s="64"/>
      <c r="G87" s="64"/>
      <c r="H87" s="64">
        <v>0</v>
      </c>
      <c r="I87" s="64"/>
      <c r="J87" s="64"/>
      <c r="K87" s="64">
        <f>10535549</f>
        <v>10535549</v>
      </c>
      <c r="L87" s="64"/>
      <c r="M87" s="64">
        <f t="shared" si="23"/>
        <v>0</v>
      </c>
      <c r="N87" s="64">
        <v>0</v>
      </c>
      <c r="O87" s="64"/>
      <c r="P87" s="64"/>
      <c r="Q87" s="64"/>
    </row>
    <row r="88" spans="1:17" s="414" customFormat="1" ht="12.75">
      <c r="A88" s="61" t="s">
        <v>150</v>
      </c>
      <c r="B88" s="61"/>
      <c r="C88" s="62">
        <f>SUM(C89)</f>
        <v>29443556</v>
      </c>
      <c r="D88" s="62">
        <f aca="true" t="shared" si="33" ref="D88:Q88">SUM(D89)</f>
        <v>6443556</v>
      </c>
      <c r="E88" s="62">
        <f t="shared" si="33"/>
        <v>6066556</v>
      </c>
      <c r="F88" s="62">
        <f t="shared" si="33"/>
        <v>0</v>
      </c>
      <c r="G88" s="62">
        <f>SUM(G89)</f>
        <v>6066556</v>
      </c>
      <c r="H88" s="62">
        <f t="shared" si="33"/>
        <v>0</v>
      </c>
      <c r="I88" s="62">
        <f t="shared" si="33"/>
        <v>0</v>
      </c>
      <c r="J88" s="62">
        <f>SUM(J89)</f>
        <v>377000</v>
      </c>
      <c r="K88" s="62">
        <f t="shared" si="33"/>
        <v>0</v>
      </c>
      <c r="L88" s="62">
        <f t="shared" si="33"/>
        <v>0</v>
      </c>
      <c r="M88" s="62">
        <f t="shared" si="33"/>
        <v>23000000</v>
      </c>
      <c r="N88" s="62">
        <f t="shared" si="33"/>
        <v>23000000</v>
      </c>
      <c r="O88" s="62">
        <f t="shared" si="33"/>
        <v>0</v>
      </c>
      <c r="P88" s="62">
        <f t="shared" si="33"/>
        <v>0</v>
      </c>
      <c r="Q88" s="62">
        <f t="shared" si="33"/>
        <v>0</v>
      </c>
    </row>
    <row r="89" spans="1:17" s="156" customFormat="1" ht="13.5" customHeight="1">
      <c r="A89" s="495"/>
      <c r="B89" s="408" t="s">
        <v>151</v>
      </c>
      <c r="C89" s="64">
        <f>SUM(C90:C95)</f>
        <v>29443556</v>
      </c>
      <c r="D89" s="64">
        <f aca="true" t="shared" si="34" ref="D89:Q89">SUM(D90:D95)</f>
        <v>6443556</v>
      </c>
      <c r="E89" s="64">
        <f t="shared" si="34"/>
        <v>6066556</v>
      </c>
      <c r="F89" s="64">
        <f t="shared" si="34"/>
        <v>0</v>
      </c>
      <c r="G89" s="64">
        <f t="shared" si="34"/>
        <v>6066556</v>
      </c>
      <c r="H89" s="64">
        <f t="shared" si="34"/>
        <v>0</v>
      </c>
      <c r="I89" s="64">
        <f t="shared" si="34"/>
        <v>0</v>
      </c>
      <c r="J89" s="64">
        <f>SUM(J90:J95)</f>
        <v>377000</v>
      </c>
      <c r="K89" s="64">
        <f t="shared" si="34"/>
        <v>0</v>
      </c>
      <c r="L89" s="64">
        <f t="shared" si="34"/>
        <v>0</v>
      </c>
      <c r="M89" s="64">
        <f t="shared" si="34"/>
        <v>23000000</v>
      </c>
      <c r="N89" s="64">
        <f t="shared" si="34"/>
        <v>23000000</v>
      </c>
      <c r="O89" s="64">
        <f t="shared" si="34"/>
        <v>0</v>
      </c>
      <c r="P89" s="64">
        <f t="shared" si="34"/>
        <v>0</v>
      </c>
      <c r="Q89" s="64">
        <f t="shared" si="34"/>
        <v>0</v>
      </c>
    </row>
    <row r="90" spans="1:17" s="415" customFormat="1" ht="0.75" customHeight="1" hidden="1">
      <c r="A90" s="495"/>
      <c r="B90" s="70" t="s">
        <v>152</v>
      </c>
      <c r="C90" s="68">
        <f aca="true" t="shared" si="35" ref="C90:C95">SUM(D90,M90)</f>
        <v>1657171</v>
      </c>
      <c r="D90" s="68">
        <f aca="true" t="shared" si="36" ref="D90:D95">SUM(E90,L90,K90,J90,I90,H90)</f>
        <v>1657171</v>
      </c>
      <c r="E90" s="68">
        <f aca="true" t="shared" si="37" ref="E90:E95">SUM(F90:G90)</f>
        <v>1657171</v>
      </c>
      <c r="F90" s="68"/>
      <c r="G90" s="68">
        <v>1657171</v>
      </c>
      <c r="H90" s="68"/>
      <c r="I90" s="68"/>
      <c r="J90" s="68"/>
      <c r="K90" s="68"/>
      <c r="L90" s="68"/>
      <c r="M90" s="68">
        <f t="shared" si="23"/>
        <v>0</v>
      </c>
      <c r="N90" s="68"/>
      <c r="O90" s="68"/>
      <c r="P90" s="68"/>
      <c r="Q90" s="68"/>
    </row>
    <row r="91" spans="1:17" s="415" customFormat="1" ht="14.25" customHeight="1" hidden="1">
      <c r="A91" s="495"/>
      <c r="B91" s="70" t="s">
        <v>139</v>
      </c>
      <c r="C91" s="68">
        <f t="shared" si="35"/>
        <v>300000</v>
      </c>
      <c r="D91" s="68">
        <f t="shared" si="36"/>
        <v>300000</v>
      </c>
      <c r="E91" s="68">
        <f t="shared" si="37"/>
        <v>0</v>
      </c>
      <c r="F91" s="68"/>
      <c r="G91" s="68"/>
      <c r="H91" s="68"/>
      <c r="I91" s="68"/>
      <c r="J91" s="68">
        <v>300000</v>
      </c>
      <c r="K91" s="68"/>
      <c r="L91" s="68"/>
      <c r="M91" s="68">
        <f t="shared" si="23"/>
        <v>0</v>
      </c>
      <c r="N91" s="68"/>
      <c r="O91" s="68"/>
      <c r="P91" s="68"/>
      <c r="Q91" s="68"/>
    </row>
    <row r="92" spans="1:17" s="415" customFormat="1" ht="14.25" customHeight="1" hidden="1">
      <c r="A92" s="495"/>
      <c r="B92" s="70" t="s">
        <v>153</v>
      </c>
      <c r="C92" s="68">
        <f t="shared" si="35"/>
        <v>23000000</v>
      </c>
      <c r="D92" s="68">
        <f t="shared" si="36"/>
        <v>0</v>
      </c>
      <c r="E92" s="68">
        <f t="shared" si="37"/>
        <v>0</v>
      </c>
      <c r="F92" s="68"/>
      <c r="G92" s="68"/>
      <c r="H92" s="68"/>
      <c r="I92" s="68"/>
      <c r="J92" s="68"/>
      <c r="K92" s="68"/>
      <c r="L92" s="68"/>
      <c r="M92" s="68">
        <f t="shared" si="23"/>
        <v>23000000</v>
      </c>
      <c r="N92" s="68">
        <v>23000000</v>
      </c>
      <c r="O92" s="68"/>
      <c r="P92" s="68"/>
      <c r="Q92" s="68"/>
    </row>
    <row r="93" spans="1:17" s="415" customFormat="1" ht="14.25" customHeight="1" hidden="1">
      <c r="A93" s="495"/>
      <c r="B93" s="70" t="s">
        <v>103</v>
      </c>
      <c r="C93" s="68">
        <f t="shared" si="35"/>
        <v>77000</v>
      </c>
      <c r="D93" s="68">
        <f t="shared" si="36"/>
        <v>77000</v>
      </c>
      <c r="E93" s="68">
        <f t="shared" si="37"/>
        <v>0</v>
      </c>
      <c r="F93" s="68"/>
      <c r="G93" s="68"/>
      <c r="H93" s="68"/>
      <c r="I93" s="68"/>
      <c r="J93" s="68">
        <v>77000</v>
      </c>
      <c r="K93" s="68"/>
      <c r="L93" s="68"/>
      <c r="M93" s="68">
        <f t="shared" si="23"/>
        <v>0</v>
      </c>
      <c r="N93" s="68"/>
      <c r="O93" s="68"/>
      <c r="P93" s="68"/>
      <c r="Q93" s="68"/>
    </row>
    <row r="94" spans="1:17" s="415" customFormat="1" ht="15" customHeight="1" hidden="1">
      <c r="A94" s="495"/>
      <c r="B94" s="70" t="s">
        <v>154</v>
      </c>
      <c r="C94" s="68">
        <f t="shared" si="35"/>
        <v>2409385</v>
      </c>
      <c r="D94" s="68">
        <f t="shared" si="36"/>
        <v>2409385</v>
      </c>
      <c r="E94" s="68">
        <f t="shared" si="37"/>
        <v>2409385</v>
      </c>
      <c r="F94" s="68"/>
      <c r="G94" s="68">
        <f>2000000+500000-190615+100000</f>
        <v>2409385</v>
      </c>
      <c r="H94" s="68"/>
      <c r="I94" s="68"/>
      <c r="J94" s="68"/>
      <c r="K94" s="68"/>
      <c r="L94" s="68"/>
      <c r="M94" s="68">
        <f t="shared" si="23"/>
        <v>0</v>
      </c>
      <c r="N94" s="68"/>
      <c r="O94" s="68"/>
      <c r="P94" s="68"/>
      <c r="Q94" s="68"/>
    </row>
    <row r="95" spans="1:17" s="415" customFormat="1" ht="0.75" customHeight="1" hidden="1">
      <c r="A95" s="495"/>
      <c r="B95" s="70" t="s">
        <v>155</v>
      </c>
      <c r="C95" s="68">
        <f t="shared" si="35"/>
        <v>2000000</v>
      </c>
      <c r="D95" s="68">
        <f t="shared" si="36"/>
        <v>2000000</v>
      </c>
      <c r="E95" s="68">
        <f t="shared" si="37"/>
        <v>2000000</v>
      </c>
      <c r="F95" s="68"/>
      <c r="G95" s="68">
        <f>2500000-500000</f>
        <v>2000000</v>
      </c>
      <c r="H95" s="68"/>
      <c r="I95" s="68"/>
      <c r="J95" s="68"/>
      <c r="K95" s="68"/>
      <c r="L95" s="68"/>
      <c r="M95" s="68">
        <f t="shared" si="23"/>
        <v>0</v>
      </c>
      <c r="N95" s="68"/>
      <c r="O95" s="68"/>
      <c r="P95" s="68"/>
      <c r="Q95" s="68"/>
    </row>
    <row r="96" spans="1:17" s="414" customFormat="1" ht="12.75">
      <c r="A96" s="61" t="s">
        <v>156</v>
      </c>
      <c r="B96" s="71"/>
      <c r="C96" s="62">
        <f>SUM(C97:C102,C105:C106)</f>
        <v>63791716</v>
      </c>
      <c r="D96" s="62">
        <f aca="true" t="shared" si="38" ref="D96:Q96">SUM(D97:D102,D105:D106)</f>
        <v>61554080</v>
      </c>
      <c r="E96" s="62">
        <f>SUM(E97:E102,E105:E106)</f>
        <v>52984503</v>
      </c>
      <c r="F96" s="62">
        <f t="shared" si="38"/>
        <v>45746201</v>
      </c>
      <c r="G96" s="62">
        <f t="shared" si="38"/>
        <v>7238302</v>
      </c>
      <c r="H96" s="62">
        <f t="shared" si="38"/>
        <v>4190393</v>
      </c>
      <c r="I96" s="62">
        <f t="shared" si="38"/>
        <v>632083</v>
      </c>
      <c r="J96" s="62">
        <f t="shared" si="38"/>
        <v>3747101</v>
      </c>
      <c r="K96" s="62">
        <f t="shared" si="38"/>
        <v>0</v>
      </c>
      <c r="L96" s="62">
        <f t="shared" si="38"/>
        <v>0</v>
      </c>
      <c r="M96" s="62">
        <f t="shared" si="38"/>
        <v>2237636</v>
      </c>
      <c r="N96" s="62">
        <f>SUM(N97:N102,N105:N106)</f>
        <v>2237636</v>
      </c>
      <c r="O96" s="62">
        <f t="shared" si="38"/>
        <v>1749521</v>
      </c>
      <c r="P96" s="62">
        <f t="shared" si="38"/>
        <v>0</v>
      </c>
      <c r="Q96" s="62">
        <f t="shared" si="38"/>
        <v>0</v>
      </c>
    </row>
    <row r="97" spans="1:17" s="416" customFormat="1" ht="12.75">
      <c r="A97" s="504"/>
      <c r="B97" s="72">
        <v>80102</v>
      </c>
      <c r="C97" s="69">
        <f>SUM(D97,M97)</f>
        <v>4431036</v>
      </c>
      <c r="D97" s="69">
        <f aca="true" t="shared" si="39" ref="D97:D105">SUM(E97,L97,K97,J97,I97,H97)</f>
        <v>4431036</v>
      </c>
      <c r="E97" s="69">
        <f aca="true" t="shared" si="40" ref="E97:E105">SUM(F97:G97)</f>
        <v>4276524</v>
      </c>
      <c r="F97" s="69">
        <v>3994143</v>
      </c>
      <c r="G97" s="69">
        <v>282381</v>
      </c>
      <c r="H97" s="69"/>
      <c r="I97" s="69">
        <v>154512</v>
      </c>
      <c r="J97" s="69"/>
      <c r="K97" s="69"/>
      <c r="L97" s="69"/>
      <c r="M97" s="69">
        <f t="shared" si="23"/>
        <v>0</v>
      </c>
      <c r="N97" s="69"/>
      <c r="O97" s="69"/>
      <c r="P97" s="69"/>
      <c r="Q97" s="69"/>
    </row>
    <row r="98" spans="1:17" s="416" customFormat="1" ht="12.75">
      <c r="A98" s="504"/>
      <c r="B98" s="72">
        <v>80111</v>
      </c>
      <c r="C98" s="69">
        <f>SUM(D98,M98)</f>
        <v>1679428</v>
      </c>
      <c r="D98" s="69">
        <f t="shared" si="39"/>
        <v>1679428</v>
      </c>
      <c r="E98" s="69">
        <f t="shared" si="40"/>
        <v>1648159</v>
      </c>
      <c r="F98" s="69">
        <v>1563869</v>
      </c>
      <c r="G98" s="69">
        <v>84290</v>
      </c>
      <c r="H98" s="69">
        <v>0</v>
      </c>
      <c r="I98" s="69">
        <v>31269</v>
      </c>
      <c r="J98" s="69"/>
      <c r="K98" s="69"/>
      <c r="L98" s="69"/>
      <c r="M98" s="69">
        <v>0</v>
      </c>
      <c r="N98" s="69">
        <v>0</v>
      </c>
      <c r="O98" s="69"/>
      <c r="P98" s="69"/>
      <c r="Q98" s="69"/>
    </row>
    <row r="99" spans="1:17" s="416" customFormat="1" ht="12.75">
      <c r="A99" s="504"/>
      <c r="B99" s="72">
        <v>80121</v>
      </c>
      <c r="C99" s="69">
        <f>SUM(D99,M99)</f>
        <v>422182</v>
      </c>
      <c r="D99" s="69">
        <f t="shared" si="39"/>
        <v>422182</v>
      </c>
      <c r="E99" s="69">
        <f t="shared" si="40"/>
        <v>422182</v>
      </c>
      <c r="F99" s="69">
        <v>383682</v>
      </c>
      <c r="G99" s="69">
        <v>38500</v>
      </c>
      <c r="H99" s="69"/>
      <c r="I99" s="69"/>
      <c r="J99" s="69"/>
      <c r="K99" s="69"/>
      <c r="L99" s="69"/>
      <c r="M99" s="69">
        <f t="shared" si="23"/>
        <v>0</v>
      </c>
      <c r="N99" s="69"/>
      <c r="O99" s="69"/>
      <c r="P99" s="69"/>
      <c r="Q99" s="69"/>
    </row>
    <row r="100" spans="1:17" s="416" customFormat="1" ht="12.75">
      <c r="A100" s="504"/>
      <c r="B100" s="72">
        <v>80130</v>
      </c>
      <c r="C100" s="69">
        <f>SUM(D100,M100)</f>
        <v>20283839</v>
      </c>
      <c r="D100" s="69">
        <f t="shared" si="39"/>
        <v>18944828</v>
      </c>
      <c r="E100" s="69">
        <f t="shared" si="40"/>
        <v>18893501</v>
      </c>
      <c r="F100" s="69">
        <v>16376745</v>
      </c>
      <c r="G100" s="69">
        <v>2516756</v>
      </c>
      <c r="H100" s="69"/>
      <c r="I100" s="69">
        <v>51327</v>
      </c>
      <c r="J100" s="69">
        <v>0</v>
      </c>
      <c r="K100" s="69"/>
      <c r="L100" s="69"/>
      <c r="M100" s="69">
        <f t="shared" si="23"/>
        <v>1339011</v>
      </c>
      <c r="N100" s="69">
        <v>1339011</v>
      </c>
      <c r="O100" s="69">
        <v>1339011</v>
      </c>
      <c r="P100" s="69"/>
      <c r="Q100" s="69"/>
    </row>
    <row r="101" spans="1:17" s="416" customFormat="1" ht="12.75">
      <c r="A101" s="504"/>
      <c r="B101" s="72">
        <v>80141</v>
      </c>
      <c r="C101" s="69">
        <f>SUM(D101,M101)</f>
        <v>10744393</v>
      </c>
      <c r="D101" s="69">
        <f t="shared" si="39"/>
        <v>10744393</v>
      </c>
      <c r="E101" s="69">
        <f t="shared" si="40"/>
        <v>10734814</v>
      </c>
      <c r="F101" s="69">
        <v>9744972</v>
      </c>
      <c r="G101" s="69">
        <v>989842</v>
      </c>
      <c r="H101" s="69"/>
      <c r="I101" s="69">
        <v>9579</v>
      </c>
      <c r="J101" s="69"/>
      <c r="K101" s="69"/>
      <c r="L101" s="69"/>
      <c r="M101" s="69">
        <f t="shared" si="23"/>
        <v>0</v>
      </c>
      <c r="N101" s="69"/>
      <c r="O101" s="69"/>
      <c r="P101" s="69"/>
      <c r="Q101" s="69"/>
    </row>
    <row r="102" spans="1:17" s="416" customFormat="1" ht="12" customHeight="1">
      <c r="A102" s="504"/>
      <c r="B102" s="72">
        <v>80146</v>
      </c>
      <c r="C102" s="69">
        <f>SUM(C103:C104)</f>
        <v>11456300</v>
      </c>
      <c r="D102" s="69">
        <f t="shared" si="39"/>
        <v>10850130</v>
      </c>
      <c r="E102" s="69">
        <f>SUM(F102:G102)</f>
        <v>6465575</v>
      </c>
      <c r="F102" s="69">
        <f aca="true" t="shared" si="41" ref="F102:Q102">SUM(F103:F104)</f>
        <v>5976072</v>
      </c>
      <c r="G102" s="69">
        <f t="shared" si="41"/>
        <v>489503</v>
      </c>
      <c r="H102" s="69">
        <f t="shared" si="41"/>
        <v>620342</v>
      </c>
      <c r="I102" s="69">
        <f t="shared" si="41"/>
        <v>17112</v>
      </c>
      <c r="J102" s="69">
        <f t="shared" si="41"/>
        <v>3747101</v>
      </c>
      <c r="K102" s="69">
        <f t="shared" si="41"/>
        <v>0</v>
      </c>
      <c r="L102" s="69">
        <f t="shared" si="41"/>
        <v>0</v>
      </c>
      <c r="M102" s="69">
        <f t="shared" si="41"/>
        <v>606170</v>
      </c>
      <c r="N102" s="69">
        <f t="shared" si="41"/>
        <v>606170</v>
      </c>
      <c r="O102" s="69">
        <f t="shared" si="41"/>
        <v>410510</v>
      </c>
      <c r="P102" s="69">
        <f t="shared" si="41"/>
        <v>0</v>
      </c>
      <c r="Q102" s="69">
        <f t="shared" si="41"/>
        <v>0</v>
      </c>
    </row>
    <row r="103" spans="1:17" s="415" customFormat="1" ht="0.75" customHeight="1" hidden="1">
      <c r="A103" s="504"/>
      <c r="B103" s="70" t="s">
        <v>108</v>
      </c>
      <c r="C103" s="68">
        <f>SUM(D103,M103)</f>
        <v>696002</v>
      </c>
      <c r="D103" s="68">
        <f t="shared" si="39"/>
        <v>620342</v>
      </c>
      <c r="E103" s="68">
        <f t="shared" si="40"/>
        <v>0</v>
      </c>
      <c r="F103" s="68"/>
      <c r="G103" s="68"/>
      <c r="H103" s="68">
        <v>620342</v>
      </c>
      <c r="I103" s="68"/>
      <c r="J103" s="68">
        <v>0</v>
      </c>
      <c r="K103" s="68"/>
      <c r="L103" s="68"/>
      <c r="M103" s="68">
        <f>SUM(N103,P103,Q103)</f>
        <v>75660</v>
      </c>
      <c r="N103" s="68">
        <v>75660</v>
      </c>
      <c r="O103" s="68">
        <v>0</v>
      </c>
      <c r="P103" s="68"/>
      <c r="Q103" s="68"/>
    </row>
    <row r="104" spans="1:17" s="415" customFormat="1" ht="16.5" customHeight="1" hidden="1">
      <c r="A104" s="504"/>
      <c r="B104" s="70" t="s">
        <v>152</v>
      </c>
      <c r="C104" s="68">
        <f>SUM(D104,M104)</f>
        <v>10760298</v>
      </c>
      <c r="D104" s="68">
        <f t="shared" si="39"/>
        <v>10229788</v>
      </c>
      <c r="E104" s="68">
        <f t="shared" si="40"/>
        <v>6465575</v>
      </c>
      <c r="F104" s="68">
        <v>5976072</v>
      </c>
      <c r="G104" s="68">
        <f>489503</f>
        <v>489503</v>
      </c>
      <c r="H104" s="68"/>
      <c r="I104" s="68">
        <v>17112</v>
      </c>
      <c r="J104" s="68">
        <v>3747101</v>
      </c>
      <c r="K104" s="68"/>
      <c r="L104" s="68"/>
      <c r="M104" s="68">
        <f>SUM(N104,P104,Q104)</f>
        <v>530510</v>
      </c>
      <c r="N104" s="68">
        <v>530510</v>
      </c>
      <c r="O104" s="68">
        <v>410510</v>
      </c>
      <c r="P104" s="68"/>
      <c r="Q104" s="68"/>
    </row>
    <row r="105" spans="1:17" s="416" customFormat="1" ht="12.75">
      <c r="A105" s="504"/>
      <c r="B105" s="72">
        <v>80147</v>
      </c>
      <c r="C105" s="69">
        <f>SUM(D105,M105)</f>
        <v>10262234</v>
      </c>
      <c r="D105" s="69">
        <f t="shared" si="39"/>
        <v>10002234</v>
      </c>
      <c r="E105" s="69">
        <f t="shared" si="40"/>
        <v>9990331</v>
      </c>
      <c r="F105" s="69">
        <v>7637319</v>
      </c>
      <c r="G105" s="69">
        <v>2353012</v>
      </c>
      <c r="H105" s="69"/>
      <c r="I105" s="69">
        <v>11903</v>
      </c>
      <c r="J105" s="69"/>
      <c r="K105" s="69"/>
      <c r="L105" s="69"/>
      <c r="M105" s="69">
        <f t="shared" si="23"/>
        <v>260000</v>
      </c>
      <c r="N105" s="69">
        <v>260000</v>
      </c>
      <c r="O105" s="69">
        <v>0</v>
      </c>
      <c r="P105" s="69"/>
      <c r="Q105" s="69"/>
    </row>
    <row r="106" spans="1:17" s="416" customFormat="1" ht="12" customHeight="1">
      <c r="A106" s="504"/>
      <c r="B106" s="72">
        <v>80195</v>
      </c>
      <c r="C106" s="69">
        <f>SUM(C107:C108)</f>
        <v>4512304</v>
      </c>
      <c r="D106" s="69">
        <f aca="true" t="shared" si="42" ref="D106:Q106">SUM(D107:D108)</f>
        <v>4479849</v>
      </c>
      <c r="E106" s="69">
        <f t="shared" si="42"/>
        <v>553417</v>
      </c>
      <c r="F106" s="69">
        <f t="shared" si="42"/>
        <v>69399</v>
      </c>
      <c r="G106" s="69">
        <f t="shared" si="42"/>
        <v>484018</v>
      </c>
      <c r="H106" s="69">
        <f t="shared" si="42"/>
        <v>3570051</v>
      </c>
      <c r="I106" s="69">
        <f t="shared" si="42"/>
        <v>356381</v>
      </c>
      <c r="J106" s="69">
        <f t="shared" si="42"/>
        <v>0</v>
      </c>
      <c r="K106" s="69">
        <f t="shared" si="42"/>
        <v>0</v>
      </c>
      <c r="L106" s="69">
        <f t="shared" si="42"/>
        <v>0</v>
      </c>
      <c r="M106" s="69">
        <f t="shared" si="42"/>
        <v>32455</v>
      </c>
      <c r="N106" s="69">
        <f t="shared" si="42"/>
        <v>32455</v>
      </c>
      <c r="O106" s="69">
        <f t="shared" si="42"/>
        <v>0</v>
      </c>
      <c r="P106" s="69">
        <f t="shared" si="42"/>
        <v>0</v>
      </c>
      <c r="Q106" s="69">
        <f t="shared" si="42"/>
        <v>0</v>
      </c>
    </row>
    <row r="107" spans="1:17" s="415" customFormat="1" ht="0.75" customHeight="1" hidden="1">
      <c r="A107" s="504"/>
      <c r="B107" s="70" t="s">
        <v>152</v>
      </c>
      <c r="C107" s="68">
        <f>SUM(D107,M107)</f>
        <v>909798</v>
      </c>
      <c r="D107" s="68">
        <f>SUM(E107,L107,K107,J107,I107,H107)</f>
        <v>909798</v>
      </c>
      <c r="E107" s="68">
        <f>SUM(F107:G107)</f>
        <v>553417</v>
      </c>
      <c r="F107" s="68">
        <v>69399</v>
      </c>
      <c r="G107" s="68">
        <v>484018</v>
      </c>
      <c r="H107" s="68"/>
      <c r="I107" s="68">
        <v>356381</v>
      </c>
      <c r="J107" s="68"/>
      <c r="K107" s="68"/>
      <c r="L107" s="68"/>
      <c r="M107" s="68">
        <f t="shared" si="23"/>
        <v>0</v>
      </c>
      <c r="N107" s="68"/>
      <c r="O107" s="68"/>
      <c r="P107" s="68"/>
      <c r="Q107" s="68"/>
    </row>
    <row r="108" spans="1:17" s="415" customFormat="1" ht="0.75" customHeight="1" hidden="1">
      <c r="A108" s="63"/>
      <c r="B108" s="70" t="s">
        <v>108</v>
      </c>
      <c r="C108" s="68">
        <f>SUM(D108,M108)</f>
        <v>3602506</v>
      </c>
      <c r="D108" s="68">
        <f>SUM(E108,L108,K108,J108,I108,H108)</f>
        <v>3570051</v>
      </c>
      <c r="E108" s="68">
        <f>SUM(F108:G108)</f>
        <v>0</v>
      </c>
      <c r="F108" s="68"/>
      <c r="G108" s="68"/>
      <c r="H108" s="68">
        <v>3570051</v>
      </c>
      <c r="I108" s="68"/>
      <c r="J108" s="68">
        <v>0</v>
      </c>
      <c r="K108" s="68"/>
      <c r="L108" s="68"/>
      <c r="M108" s="68">
        <f t="shared" si="23"/>
        <v>32455</v>
      </c>
      <c r="N108" s="68">
        <v>32455</v>
      </c>
      <c r="O108" s="68">
        <v>0</v>
      </c>
      <c r="P108" s="68"/>
      <c r="Q108" s="68"/>
    </row>
    <row r="109" spans="1:17" s="414" customFormat="1" ht="12.75">
      <c r="A109" s="61" t="s">
        <v>157</v>
      </c>
      <c r="B109" s="71"/>
      <c r="C109" s="62">
        <f>SUM(C110:C111)</f>
        <v>5646192</v>
      </c>
      <c r="D109" s="62">
        <f aca="true" t="shared" si="43" ref="D109:Q109">SUM(D110:D111)</f>
        <v>5646192</v>
      </c>
      <c r="E109" s="62">
        <f t="shared" si="43"/>
        <v>150000</v>
      </c>
      <c r="F109" s="62">
        <f t="shared" si="43"/>
        <v>0</v>
      </c>
      <c r="G109" s="62">
        <f t="shared" si="43"/>
        <v>150000</v>
      </c>
      <c r="H109" s="62">
        <f t="shared" si="43"/>
        <v>1200000</v>
      </c>
      <c r="I109" s="62">
        <f t="shared" si="43"/>
        <v>0</v>
      </c>
      <c r="J109" s="62">
        <f t="shared" si="43"/>
        <v>4296192</v>
      </c>
      <c r="K109" s="62">
        <f t="shared" si="43"/>
        <v>0</v>
      </c>
      <c r="L109" s="62">
        <f t="shared" si="43"/>
        <v>0</v>
      </c>
      <c r="M109" s="62">
        <f t="shared" si="43"/>
        <v>0</v>
      </c>
      <c r="N109" s="62">
        <f t="shared" si="43"/>
        <v>0</v>
      </c>
      <c r="O109" s="62">
        <f t="shared" si="43"/>
        <v>0</v>
      </c>
      <c r="P109" s="62">
        <f t="shared" si="43"/>
        <v>0</v>
      </c>
      <c r="Q109" s="62">
        <f t="shared" si="43"/>
        <v>0</v>
      </c>
    </row>
    <row r="110" spans="1:17" s="416" customFormat="1" ht="12.75">
      <c r="A110" s="504"/>
      <c r="B110" s="72">
        <v>80309</v>
      </c>
      <c r="C110" s="69">
        <f>SUM(D110,M110)</f>
        <v>4296192</v>
      </c>
      <c r="D110" s="69">
        <f>SUM(E110,L110,K110,J110,I110,H110)</f>
        <v>4296192</v>
      </c>
      <c r="E110" s="69">
        <f>SUM(F110:G110)</f>
        <v>0</v>
      </c>
      <c r="F110" s="69"/>
      <c r="G110" s="69"/>
      <c r="H110" s="69"/>
      <c r="I110" s="69"/>
      <c r="J110" s="69">
        <v>4296192</v>
      </c>
      <c r="K110" s="69"/>
      <c r="L110" s="69"/>
      <c r="M110" s="69">
        <f t="shared" si="23"/>
        <v>0</v>
      </c>
      <c r="N110" s="69"/>
      <c r="O110" s="69"/>
      <c r="P110" s="69"/>
      <c r="Q110" s="69"/>
    </row>
    <row r="111" spans="1:17" s="416" customFormat="1" ht="12" customHeight="1">
      <c r="A111" s="504"/>
      <c r="B111" s="72">
        <v>80395</v>
      </c>
      <c r="C111" s="69">
        <f>SUM(C112:C113)</f>
        <v>1350000</v>
      </c>
      <c r="D111" s="69">
        <f>SUM(E111,L111,K111,J111,I111,H111)</f>
        <v>1350000</v>
      </c>
      <c r="E111" s="69">
        <f>SUM(E112:E113)</f>
        <v>150000</v>
      </c>
      <c r="F111" s="69">
        <f>SUM(F112:F113)</f>
        <v>0</v>
      </c>
      <c r="G111" s="69">
        <f>SUM(G112:G113)</f>
        <v>150000</v>
      </c>
      <c r="H111" s="69">
        <f>SUM(H112:H113)</f>
        <v>1200000</v>
      </c>
      <c r="I111" s="69"/>
      <c r="J111" s="69"/>
      <c r="K111" s="69"/>
      <c r="L111" s="69"/>
      <c r="M111" s="69">
        <f t="shared" si="23"/>
        <v>0</v>
      </c>
      <c r="N111" s="69"/>
      <c r="O111" s="69"/>
      <c r="P111" s="69"/>
      <c r="Q111" s="69"/>
    </row>
    <row r="112" spans="1:17" s="416" customFormat="1" ht="0.75" customHeight="1" hidden="1">
      <c r="A112" s="410"/>
      <c r="B112" s="70" t="s">
        <v>140</v>
      </c>
      <c r="C112" s="68">
        <f>SUM(D112,M112)</f>
        <v>150000</v>
      </c>
      <c r="D112" s="68">
        <f>SUM(E112,L112,K112,J112,I112,H112)</f>
        <v>150000</v>
      </c>
      <c r="E112" s="68">
        <f>SUM(F112:G112)</f>
        <v>150000</v>
      </c>
      <c r="F112" s="68"/>
      <c r="G112" s="68">
        <v>150000</v>
      </c>
      <c r="H112" s="68">
        <f>150000-150000</f>
        <v>0</v>
      </c>
      <c r="I112" s="68"/>
      <c r="J112" s="68"/>
      <c r="K112" s="68"/>
      <c r="L112" s="68"/>
      <c r="M112" s="68"/>
      <c r="N112" s="68"/>
      <c r="O112" s="68"/>
      <c r="P112" s="68"/>
      <c r="Q112" s="68"/>
    </row>
    <row r="113" spans="1:17" s="416" customFormat="1" ht="12.75" hidden="1">
      <c r="A113" s="410"/>
      <c r="B113" s="70" t="s">
        <v>152</v>
      </c>
      <c r="C113" s="68">
        <f>SUM(D113,M113)</f>
        <v>1200000</v>
      </c>
      <c r="D113" s="68">
        <f>SUM(E113,L113,K113,J113,I113,H113)</f>
        <v>1200000</v>
      </c>
      <c r="E113" s="68"/>
      <c r="F113" s="68"/>
      <c r="G113" s="68"/>
      <c r="H113" s="68">
        <f>1000000+300000-100000</f>
        <v>1200000</v>
      </c>
      <c r="I113" s="68"/>
      <c r="J113" s="68"/>
      <c r="K113" s="68"/>
      <c r="L113" s="68"/>
      <c r="M113" s="68"/>
      <c r="N113" s="68"/>
      <c r="O113" s="68"/>
      <c r="P113" s="68"/>
      <c r="Q113" s="68"/>
    </row>
    <row r="114" spans="1:17" s="414" customFormat="1" ht="12.75">
      <c r="A114" s="61" t="s">
        <v>36</v>
      </c>
      <c r="B114" s="71"/>
      <c r="C114" s="62">
        <f>SUM(C115:C124)</f>
        <v>37917245</v>
      </c>
      <c r="D114" s="62">
        <f>SUM(D115:D124)</f>
        <v>3053837</v>
      </c>
      <c r="E114" s="62">
        <f>SUM(E115:E124)</f>
        <v>1173000</v>
      </c>
      <c r="F114" s="62">
        <f aca="true" t="shared" si="44" ref="F114:Q114">SUM(F115:F124)</f>
        <v>0</v>
      </c>
      <c r="G114" s="62">
        <f t="shared" si="44"/>
        <v>1173000</v>
      </c>
      <c r="H114" s="62">
        <f>SUM(H115:H124)</f>
        <v>1880837</v>
      </c>
      <c r="I114" s="62">
        <f t="shared" si="44"/>
        <v>0</v>
      </c>
      <c r="J114" s="62">
        <f t="shared" si="44"/>
        <v>0</v>
      </c>
      <c r="K114" s="62">
        <f t="shared" si="44"/>
        <v>0</v>
      </c>
      <c r="L114" s="62">
        <f t="shared" si="44"/>
        <v>0</v>
      </c>
      <c r="M114" s="62">
        <f t="shared" si="44"/>
        <v>34863408</v>
      </c>
      <c r="N114" s="62">
        <f>SUM(N115:N124)</f>
        <v>34863408</v>
      </c>
      <c r="O114" s="62">
        <f t="shared" si="44"/>
        <v>0</v>
      </c>
      <c r="P114" s="62">
        <f t="shared" si="44"/>
        <v>0</v>
      </c>
      <c r="Q114" s="62">
        <f t="shared" si="44"/>
        <v>0</v>
      </c>
    </row>
    <row r="115" spans="1:17" s="416" customFormat="1" ht="12.75">
      <c r="A115" s="504"/>
      <c r="B115" s="72">
        <v>85111</v>
      </c>
      <c r="C115" s="69">
        <f aca="true" t="shared" si="45" ref="C115:C124">SUM(D115,M115)</f>
        <v>32533824</v>
      </c>
      <c r="D115" s="69">
        <f>SUM(E115,L115,K115,J115,I115,H115)</f>
        <v>177351</v>
      </c>
      <c r="E115" s="69">
        <f>SUM(F115:G115)</f>
        <v>0</v>
      </c>
      <c r="F115" s="69"/>
      <c r="G115" s="69"/>
      <c r="H115" s="69">
        <v>177351</v>
      </c>
      <c r="I115" s="69"/>
      <c r="J115" s="69"/>
      <c r="K115" s="69"/>
      <c r="L115" s="69"/>
      <c r="M115" s="69">
        <f t="shared" si="23"/>
        <v>32356473</v>
      </c>
      <c r="N115" s="69">
        <f>32356473</f>
        <v>32356473</v>
      </c>
      <c r="O115" s="69"/>
      <c r="P115" s="69"/>
      <c r="Q115" s="69"/>
    </row>
    <row r="116" spans="1:17" s="416" customFormat="1" ht="12.75">
      <c r="A116" s="504"/>
      <c r="B116" s="72">
        <v>85115</v>
      </c>
      <c r="C116" s="69">
        <f t="shared" si="45"/>
        <v>256735</v>
      </c>
      <c r="D116" s="69">
        <f aca="true" t="shared" si="46" ref="D116:D124">SUM(E116,L116,K116,J116,I116,H116)</f>
        <v>0</v>
      </c>
      <c r="E116" s="69">
        <f>SUM(F116:G116)</f>
        <v>0</v>
      </c>
      <c r="F116" s="69"/>
      <c r="G116" s="69"/>
      <c r="H116" s="69"/>
      <c r="I116" s="69"/>
      <c r="J116" s="69"/>
      <c r="K116" s="69"/>
      <c r="L116" s="69"/>
      <c r="M116" s="69">
        <f t="shared" si="23"/>
        <v>256735</v>
      </c>
      <c r="N116" s="69">
        <v>256735</v>
      </c>
      <c r="O116" s="69">
        <v>0</v>
      </c>
      <c r="P116" s="69"/>
      <c r="Q116" s="69"/>
    </row>
    <row r="117" spans="1:17" s="416" customFormat="1" ht="12.75">
      <c r="A117" s="504"/>
      <c r="B117" s="72">
        <v>85120</v>
      </c>
      <c r="C117" s="69">
        <f t="shared" si="45"/>
        <v>2185200</v>
      </c>
      <c r="D117" s="69">
        <f t="shared" si="46"/>
        <v>35000</v>
      </c>
      <c r="E117" s="69">
        <f aca="true" t="shared" si="47" ref="E117:E124">SUM(F117:G117)</f>
        <v>0</v>
      </c>
      <c r="F117" s="69"/>
      <c r="G117" s="69"/>
      <c r="H117" s="69">
        <v>35000</v>
      </c>
      <c r="I117" s="69"/>
      <c r="J117" s="69"/>
      <c r="K117" s="69"/>
      <c r="L117" s="69"/>
      <c r="M117" s="69">
        <f t="shared" si="23"/>
        <v>2150200</v>
      </c>
      <c r="N117" s="69">
        <v>2150200</v>
      </c>
      <c r="O117" s="69"/>
      <c r="P117" s="69"/>
      <c r="Q117" s="69"/>
    </row>
    <row r="118" spans="1:17" s="416" customFormat="1" ht="12.75">
      <c r="A118" s="504"/>
      <c r="B118" s="72">
        <v>85121</v>
      </c>
      <c r="C118" s="69">
        <f t="shared" si="45"/>
        <v>4000</v>
      </c>
      <c r="D118" s="69">
        <f t="shared" si="46"/>
        <v>4000</v>
      </c>
      <c r="E118" s="69">
        <f t="shared" si="47"/>
        <v>0</v>
      </c>
      <c r="F118" s="69"/>
      <c r="G118" s="69"/>
      <c r="H118" s="69">
        <v>4000</v>
      </c>
      <c r="I118" s="69"/>
      <c r="J118" s="69"/>
      <c r="K118" s="69"/>
      <c r="L118" s="69"/>
      <c r="M118" s="69">
        <f t="shared" si="23"/>
        <v>0</v>
      </c>
      <c r="N118" s="69">
        <v>0</v>
      </c>
      <c r="O118" s="69"/>
      <c r="P118" s="69"/>
      <c r="Q118" s="69"/>
    </row>
    <row r="119" spans="1:17" s="416" customFormat="1" ht="12.75">
      <c r="A119" s="504"/>
      <c r="B119" s="72">
        <v>85141</v>
      </c>
      <c r="C119" s="69">
        <f t="shared" si="45"/>
        <v>100000</v>
      </c>
      <c r="D119" s="69">
        <f t="shared" si="46"/>
        <v>0</v>
      </c>
      <c r="E119" s="69">
        <f t="shared" si="47"/>
        <v>0</v>
      </c>
      <c r="F119" s="69"/>
      <c r="G119" s="69"/>
      <c r="H119" s="69"/>
      <c r="I119" s="69"/>
      <c r="J119" s="69"/>
      <c r="K119" s="69"/>
      <c r="L119" s="69"/>
      <c r="M119" s="69">
        <f t="shared" si="23"/>
        <v>100000</v>
      </c>
      <c r="N119" s="69">
        <v>100000</v>
      </c>
      <c r="O119" s="69"/>
      <c r="P119" s="69"/>
      <c r="Q119" s="69"/>
    </row>
    <row r="120" spans="1:17" s="416" customFormat="1" ht="12.75">
      <c r="A120" s="504"/>
      <c r="B120" s="72">
        <v>85148</v>
      </c>
      <c r="C120" s="69">
        <f t="shared" si="45"/>
        <v>2351386</v>
      </c>
      <c r="D120" s="69">
        <f t="shared" si="46"/>
        <v>2351386</v>
      </c>
      <c r="E120" s="69">
        <f t="shared" si="47"/>
        <v>1150000</v>
      </c>
      <c r="F120" s="69"/>
      <c r="G120" s="69">
        <v>1150000</v>
      </c>
      <c r="H120" s="69">
        <v>1201386</v>
      </c>
      <c r="I120" s="69"/>
      <c r="J120" s="69"/>
      <c r="K120" s="69"/>
      <c r="L120" s="69"/>
      <c r="M120" s="69">
        <f t="shared" si="23"/>
        <v>0</v>
      </c>
      <c r="N120" s="69"/>
      <c r="O120" s="69"/>
      <c r="P120" s="69"/>
      <c r="Q120" s="69"/>
    </row>
    <row r="121" spans="1:17" s="416" customFormat="1" ht="12.75">
      <c r="A121" s="504"/>
      <c r="B121" s="72">
        <v>85153</v>
      </c>
      <c r="C121" s="69">
        <f t="shared" si="45"/>
        <v>80000</v>
      </c>
      <c r="D121" s="69">
        <f t="shared" si="46"/>
        <v>80000</v>
      </c>
      <c r="E121" s="69">
        <f t="shared" si="47"/>
        <v>0</v>
      </c>
      <c r="F121" s="69"/>
      <c r="G121" s="69"/>
      <c r="H121" s="69">
        <v>80000</v>
      </c>
      <c r="I121" s="69"/>
      <c r="J121" s="69"/>
      <c r="K121" s="69"/>
      <c r="L121" s="69"/>
      <c r="M121" s="69">
        <f t="shared" si="23"/>
        <v>0</v>
      </c>
      <c r="N121" s="69"/>
      <c r="O121" s="69"/>
      <c r="P121" s="69"/>
      <c r="Q121" s="69"/>
    </row>
    <row r="122" spans="1:17" s="416" customFormat="1" ht="12.75">
      <c r="A122" s="504"/>
      <c r="B122" s="72">
        <v>85154</v>
      </c>
      <c r="C122" s="69">
        <f t="shared" si="45"/>
        <v>383100</v>
      </c>
      <c r="D122" s="69">
        <f t="shared" si="46"/>
        <v>383100</v>
      </c>
      <c r="E122" s="69">
        <f t="shared" si="47"/>
        <v>0</v>
      </c>
      <c r="F122" s="69"/>
      <c r="G122" s="69"/>
      <c r="H122" s="69">
        <v>383100</v>
      </c>
      <c r="I122" s="69"/>
      <c r="J122" s="69"/>
      <c r="K122" s="69"/>
      <c r="L122" s="69"/>
      <c r="M122" s="69">
        <f t="shared" si="23"/>
        <v>0</v>
      </c>
      <c r="N122" s="69"/>
      <c r="O122" s="69"/>
      <c r="P122" s="69"/>
      <c r="Q122" s="69"/>
    </row>
    <row r="123" spans="1:17" s="416" customFormat="1" ht="12.75">
      <c r="A123" s="504"/>
      <c r="B123" s="72">
        <v>85156</v>
      </c>
      <c r="C123" s="69">
        <f t="shared" si="45"/>
        <v>13000</v>
      </c>
      <c r="D123" s="69">
        <f t="shared" si="46"/>
        <v>13000</v>
      </c>
      <c r="E123" s="69">
        <f t="shared" si="47"/>
        <v>13000</v>
      </c>
      <c r="F123" s="69"/>
      <c r="G123" s="69">
        <v>13000</v>
      </c>
      <c r="H123" s="69"/>
      <c r="I123" s="69"/>
      <c r="J123" s="69"/>
      <c r="K123" s="69"/>
      <c r="L123" s="69"/>
      <c r="M123" s="69">
        <f t="shared" si="23"/>
        <v>0</v>
      </c>
      <c r="N123" s="69"/>
      <c r="O123" s="69"/>
      <c r="P123" s="69"/>
      <c r="Q123" s="69"/>
    </row>
    <row r="124" spans="1:17" s="416" customFormat="1" ht="12.75">
      <c r="A124" s="504"/>
      <c r="B124" s="72">
        <v>85195</v>
      </c>
      <c r="C124" s="69">
        <f t="shared" si="45"/>
        <v>10000</v>
      </c>
      <c r="D124" s="69">
        <f t="shared" si="46"/>
        <v>10000</v>
      </c>
      <c r="E124" s="69">
        <f t="shared" si="47"/>
        <v>10000</v>
      </c>
      <c r="F124" s="69"/>
      <c r="G124" s="69">
        <v>10000</v>
      </c>
      <c r="H124" s="69"/>
      <c r="I124" s="69"/>
      <c r="J124" s="69"/>
      <c r="K124" s="69"/>
      <c r="L124" s="69"/>
      <c r="M124" s="69">
        <f t="shared" si="23"/>
        <v>0</v>
      </c>
      <c r="N124" s="69"/>
      <c r="O124" s="69"/>
      <c r="P124" s="69"/>
      <c r="Q124" s="69"/>
    </row>
    <row r="125" spans="1:17" s="414" customFormat="1" ht="12.75">
      <c r="A125" s="61" t="s">
        <v>42</v>
      </c>
      <c r="B125" s="71"/>
      <c r="C125" s="62">
        <f>SUM(C126:C130)</f>
        <v>15505439</v>
      </c>
      <c r="D125" s="62">
        <f aca="true" t="shared" si="48" ref="D125:Q125">SUM(D126:D130)</f>
        <v>10470822</v>
      </c>
      <c r="E125" s="62">
        <f t="shared" si="48"/>
        <v>2956180</v>
      </c>
      <c r="F125" s="62">
        <f>SUM(F126:F130)</f>
        <v>2549500</v>
      </c>
      <c r="G125" s="62">
        <f t="shared" si="48"/>
        <v>406680</v>
      </c>
      <c r="H125" s="62">
        <f t="shared" si="48"/>
        <v>6203453</v>
      </c>
      <c r="I125" s="62">
        <f t="shared" si="48"/>
        <v>4810</v>
      </c>
      <c r="J125" s="62">
        <f t="shared" si="48"/>
        <v>1306379</v>
      </c>
      <c r="K125" s="62">
        <f t="shared" si="48"/>
        <v>0</v>
      </c>
      <c r="L125" s="62">
        <f t="shared" si="48"/>
        <v>0</v>
      </c>
      <c r="M125" s="62">
        <f t="shared" si="48"/>
        <v>5034617</v>
      </c>
      <c r="N125" s="62">
        <f>SUM(N126:N130)</f>
        <v>5034617</v>
      </c>
      <c r="O125" s="62">
        <f t="shared" si="48"/>
        <v>4894617</v>
      </c>
      <c r="P125" s="62">
        <f t="shared" si="48"/>
        <v>0</v>
      </c>
      <c r="Q125" s="62">
        <f t="shared" si="48"/>
        <v>0</v>
      </c>
    </row>
    <row r="126" spans="1:17" s="416" customFormat="1" ht="12.75">
      <c r="A126" s="505"/>
      <c r="B126" s="72">
        <v>85212</v>
      </c>
      <c r="C126" s="69">
        <f>SUM(D126,M126)</f>
        <v>1322220</v>
      </c>
      <c r="D126" s="69">
        <f aca="true" t="shared" si="49" ref="D126:D132">SUM(E126,L126,K126,J126,I126,H126)</f>
        <v>1286420</v>
      </c>
      <c r="E126" s="69">
        <f>SUM(F126:G126)</f>
        <v>1284820</v>
      </c>
      <c r="F126" s="69">
        <v>1058880</v>
      </c>
      <c r="G126" s="69">
        <v>225940</v>
      </c>
      <c r="H126" s="69"/>
      <c r="I126" s="69">
        <v>1600</v>
      </c>
      <c r="J126" s="69"/>
      <c r="K126" s="69"/>
      <c r="L126" s="69"/>
      <c r="M126" s="69">
        <f t="shared" si="23"/>
        <v>35800</v>
      </c>
      <c r="N126" s="69">
        <v>35800</v>
      </c>
      <c r="O126" s="69"/>
      <c r="P126" s="69"/>
      <c r="Q126" s="69"/>
    </row>
    <row r="127" spans="1:17" s="416" customFormat="1" ht="12.75">
      <c r="A127" s="506"/>
      <c r="B127" s="72">
        <v>85217</v>
      </c>
      <c r="C127" s="69">
        <f>SUM(D127,M127)</f>
        <v>2444270</v>
      </c>
      <c r="D127" s="69">
        <f t="shared" si="49"/>
        <v>2374570</v>
      </c>
      <c r="E127" s="69">
        <f>SUM(F127:G127)</f>
        <v>1671360</v>
      </c>
      <c r="F127" s="69">
        <v>1490620</v>
      </c>
      <c r="G127" s="69">
        <f>181740-1000</f>
        <v>180740</v>
      </c>
      <c r="H127" s="69">
        <f>699000+1000</f>
        <v>700000</v>
      </c>
      <c r="I127" s="69">
        <v>3210</v>
      </c>
      <c r="J127" s="69"/>
      <c r="K127" s="69"/>
      <c r="L127" s="69"/>
      <c r="M127" s="69">
        <f t="shared" si="23"/>
        <v>69700</v>
      </c>
      <c r="N127" s="69">
        <v>69700</v>
      </c>
      <c r="O127" s="69"/>
      <c r="P127" s="69"/>
      <c r="Q127" s="69"/>
    </row>
    <row r="128" spans="1:17" s="416" customFormat="1" ht="12.75">
      <c r="A128" s="506"/>
      <c r="B128" s="72">
        <v>85218</v>
      </c>
      <c r="C128" s="69">
        <f>SUM(D128,M128)</f>
        <v>452514</v>
      </c>
      <c r="D128" s="69">
        <f t="shared" si="49"/>
        <v>452514</v>
      </c>
      <c r="E128" s="69">
        <f>SUM(F128:G128)</f>
        <v>0</v>
      </c>
      <c r="F128" s="69"/>
      <c r="G128" s="69"/>
      <c r="H128" s="69">
        <v>452514</v>
      </c>
      <c r="I128" s="69"/>
      <c r="J128" s="69">
        <v>0</v>
      </c>
      <c r="K128" s="69"/>
      <c r="L128" s="69"/>
      <c r="M128" s="69">
        <f t="shared" si="23"/>
        <v>0</v>
      </c>
      <c r="N128" s="69"/>
      <c r="O128" s="69"/>
      <c r="P128" s="69"/>
      <c r="Q128" s="69"/>
    </row>
    <row r="129" spans="1:17" s="416" customFormat="1" ht="13.5" customHeight="1">
      <c r="A129" s="506"/>
      <c r="B129" s="72">
        <v>85219</v>
      </c>
      <c r="C129" s="69">
        <f>SUM(D129,M129)</f>
        <v>1256984</v>
      </c>
      <c r="D129" s="69">
        <f t="shared" si="49"/>
        <v>1256984</v>
      </c>
      <c r="E129" s="69">
        <f>SUM(F129:G129)</f>
        <v>0</v>
      </c>
      <c r="F129" s="69"/>
      <c r="G129" s="69"/>
      <c r="H129" s="69">
        <v>1256984</v>
      </c>
      <c r="I129" s="69"/>
      <c r="J129" s="69">
        <v>0</v>
      </c>
      <c r="K129" s="69"/>
      <c r="L129" s="69"/>
      <c r="M129" s="69">
        <f>SUM(N129,P129,Q129)</f>
        <v>0</v>
      </c>
      <c r="N129" s="69"/>
      <c r="O129" s="69"/>
      <c r="P129" s="69"/>
      <c r="Q129" s="69"/>
    </row>
    <row r="130" spans="1:17" s="416" customFormat="1" ht="12.75" customHeight="1">
      <c r="A130" s="506"/>
      <c r="B130" s="72">
        <v>85295</v>
      </c>
      <c r="C130" s="69">
        <f>SUM(C131:C132)</f>
        <v>10029451</v>
      </c>
      <c r="D130" s="69">
        <f t="shared" si="49"/>
        <v>5100334</v>
      </c>
      <c r="E130" s="69">
        <f aca="true" t="shared" si="50" ref="E130:P130">SUM(E131:E132)</f>
        <v>0</v>
      </c>
      <c r="F130" s="69">
        <f t="shared" si="50"/>
        <v>0</v>
      </c>
      <c r="G130" s="69">
        <f t="shared" si="50"/>
        <v>0</v>
      </c>
      <c r="H130" s="69">
        <f t="shared" si="50"/>
        <v>3793955</v>
      </c>
      <c r="I130" s="69">
        <f t="shared" si="50"/>
        <v>0</v>
      </c>
      <c r="J130" s="69">
        <f t="shared" si="50"/>
        <v>1306379</v>
      </c>
      <c r="K130" s="69">
        <f t="shared" si="50"/>
        <v>0</v>
      </c>
      <c r="L130" s="69">
        <f t="shared" si="50"/>
        <v>0</v>
      </c>
      <c r="M130" s="69">
        <f t="shared" si="50"/>
        <v>4929117</v>
      </c>
      <c r="N130" s="69">
        <f t="shared" si="50"/>
        <v>4929117</v>
      </c>
      <c r="O130" s="69">
        <f t="shared" si="50"/>
        <v>4894617</v>
      </c>
      <c r="P130" s="69">
        <f t="shared" si="50"/>
        <v>0</v>
      </c>
      <c r="Q130" s="69">
        <f>SUM(Q131:Q132)</f>
        <v>0</v>
      </c>
    </row>
    <row r="131" spans="1:17" s="415" customFormat="1" ht="12" customHeight="1" hidden="1">
      <c r="A131" s="507"/>
      <c r="B131" s="70" t="s">
        <v>153</v>
      </c>
      <c r="C131" s="68">
        <f>SUM(D131,M131)</f>
        <v>6200996</v>
      </c>
      <c r="D131" s="68">
        <f t="shared" si="49"/>
        <v>1306379</v>
      </c>
      <c r="E131" s="68">
        <f>SUM(F131:G131)</f>
        <v>0</v>
      </c>
      <c r="F131" s="68"/>
      <c r="G131" s="68"/>
      <c r="H131" s="68"/>
      <c r="I131" s="68"/>
      <c r="J131" s="68">
        <v>1306379</v>
      </c>
      <c r="K131" s="68"/>
      <c r="L131" s="68"/>
      <c r="M131" s="68">
        <f>SUM(N131,P131,Q131)</f>
        <v>4894617</v>
      </c>
      <c r="N131" s="68">
        <v>4894617</v>
      </c>
      <c r="O131" s="68">
        <v>4894617</v>
      </c>
      <c r="P131" s="68"/>
      <c r="Q131" s="68"/>
    </row>
    <row r="132" spans="1:17" s="415" customFormat="1" ht="0.75" customHeight="1" hidden="1">
      <c r="A132" s="409"/>
      <c r="B132" s="70" t="s">
        <v>108</v>
      </c>
      <c r="C132" s="68">
        <f>SUM(D132,M132)</f>
        <v>3828455</v>
      </c>
      <c r="D132" s="68">
        <f t="shared" si="49"/>
        <v>3793955</v>
      </c>
      <c r="E132" s="68">
        <f>SUM(F132:G132)</f>
        <v>0</v>
      </c>
      <c r="F132" s="68"/>
      <c r="G132" s="68"/>
      <c r="H132" s="68">
        <v>3793955</v>
      </c>
      <c r="I132" s="68"/>
      <c r="J132" s="68">
        <v>0</v>
      </c>
      <c r="K132" s="68"/>
      <c r="L132" s="68"/>
      <c r="M132" s="68">
        <f>SUM(N132,P132,Q132)</f>
        <v>34500</v>
      </c>
      <c r="N132" s="68">
        <v>34500</v>
      </c>
      <c r="O132" s="68"/>
      <c r="P132" s="68"/>
      <c r="Q132" s="68"/>
    </row>
    <row r="133" spans="1:17" s="414" customFormat="1" ht="12.75">
      <c r="A133" s="61" t="s">
        <v>46</v>
      </c>
      <c r="B133" s="71"/>
      <c r="C133" s="62">
        <f>SUM(C134:C136)</f>
        <v>32089734</v>
      </c>
      <c r="D133" s="62">
        <f>SUM(D134:D136)</f>
        <v>31739734</v>
      </c>
      <c r="E133" s="62">
        <f aca="true" t="shared" si="51" ref="E133:Q133">SUM(E134:E136)</f>
        <v>8571972</v>
      </c>
      <c r="F133" s="62">
        <f t="shared" si="51"/>
        <v>6782179</v>
      </c>
      <c r="G133" s="62">
        <f t="shared" si="51"/>
        <v>1789793</v>
      </c>
      <c r="H133" s="62">
        <f>SUM(H134:H136)</f>
        <v>4488978</v>
      </c>
      <c r="I133" s="62">
        <f t="shared" si="51"/>
        <v>28200</v>
      </c>
      <c r="J133" s="62">
        <f t="shared" si="51"/>
        <v>18650584</v>
      </c>
      <c r="K133" s="62">
        <f t="shared" si="51"/>
        <v>0</v>
      </c>
      <c r="L133" s="62">
        <f t="shared" si="51"/>
        <v>0</v>
      </c>
      <c r="M133" s="62">
        <f t="shared" si="51"/>
        <v>350000</v>
      </c>
      <c r="N133" s="62">
        <f t="shared" si="51"/>
        <v>350000</v>
      </c>
      <c r="O133" s="62">
        <f t="shared" si="51"/>
        <v>0</v>
      </c>
      <c r="P133" s="62">
        <f t="shared" si="51"/>
        <v>0</v>
      </c>
      <c r="Q133" s="62">
        <f t="shared" si="51"/>
        <v>0</v>
      </c>
    </row>
    <row r="134" spans="1:17" s="416" customFormat="1" ht="12.75">
      <c r="A134" s="504"/>
      <c r="B134" s="72">
        <v>85311</v>
      </c>
      <c r="C134" s="69">
        <f>SUM(D134,M134)</f>
        <v>1016130</v>
      </c>
      <c r="D134" s="69">
        <f>SUM(E134,L134,K134,J134,I134,H134)</f>
        <v>1016130</v>
      </c>
      <c r="E134" s="69">
        <f>SUM(F134:G134)</f>
        <v>0</v>
      </c>
      <c r="F134" s="69"/>
      <c r="G134" s="69"/>
      <c r="H134" s="69">
        <v>1016130</v>
      </c>
      <c r="I134" s="69"/>
      <c r="J134" s="69"/>
      <c r="K134" s="69"/>
      <c r="L134" s="69"/>
      <c r="M134" s="69">
        <f t="shared" si="23"/>
        <v>0</v>
      </c>
      <c r="N134" s="69"/>
      <c r="O134" s="69"/>
      <c r="P134" s="69"/>
      <c r="Q134" s="69"/>
    </row>
    <row r="135" spans="1:17" s="416" customFormat="1" ht="12.75">
      <c r="A135" s="504"/>
      <c r="B135" s="72">
        <v>85332</v>
      </c>
      <c r="C135" s="69">
        <f>SUM(D135,M135)</f>
        <v>23600756</v>
      </c>
      <c r="D135" s="69">
        <f>SUM(E135,L135,K135,J135,I135,H135)</f>
        <v>23250756</v>
      </c>
      <c r="E135" s="69">
        <f>SUM(F135:G135)</f>
        <v>8571972</v>
      </c>
      <c r="F135" s="69">
        <v>6782179</v>
      </c>
      <c r="G135" s="69">
        <v>1789793</v>
      </c>
      <c r="H135" s="69"/>
      <c r="I135" s="69">
        <v>28200</v>
      </c>
      <c r="J135" s="69">
        <v>14650584</v>
      </c>
      <c r="K135" s="69"/>
      <c r="L135" s="69"/>
      <c r="M135" s="69">
        <f t="shared" si="23"/>
        <v>350000</v>
      </c>
      <c r="N135" s="69">
        <v>350000</v>
      </c>
      <c r="O135" s="69"/>
      <c r="P135" s="69"/>
      <c r="Q135" s="69"/>
    </row>
    <row r="136" spans="1:17" s="416" customFormat="1" ht="11.25" customHeight="1">
      <c r="A136" s="504"/>
      <c r="B136" s="72">
        <v>85395</v>
      </c>
      <c r="C136" s="69">
        <f>SUM(C137:C138)</f>
        <v>7472848</v>
      </c>
      <c r="D136" s="69">
        <f>SUM(E136,L136,K136,J136,I136,H136)</f>
        <v>7472848</v>
      </c>
      <c r="E136" s="69">
        <f>SUM(F136:G136)</f>
        <v>0</v>
      </c>
      <c r="F136" s="69">
        <f aca="true" t="shared" si="52" ref="F136:Q136">SUM(F137:F138)</f>
        <v>0</v>
      </c>
      <c r="G136" s="69">
        <f t="shared" si="52"/>
        <v>0</v>
      </c>
      <c r="H136" s="69">
        <f>SUM(H137:H138)</f>
        <v>3472848</v>
      </c>
      <c r="I136" s="69">
        <f>SUM(I137:I138)</f>
        <v>0</v>
      </c>
      <c r="J136" s="69">
        <f>SUM(J137:J138)</f>
        <v>4000000</v>
      </c>
      <c r="K136" s="69">
        <f t="shared" si="52"/>
        <v>0</v>
      </c>
      <c r="L136" s="69">
        <f t="shared" si="52"/>
        <v>0</v>
      </c>
      <c r="M136" s="69">
        <f t="shared" si="52"/>
        <v>0</v>
      </c>
      <c r="N136" s="69">
        <f t="shared" si="52"/>
        <v>0</v>
      </c>
      <c r="O136" s="69">
        <f t="shared" si="52"/>
        <v>0</v>
      </c>
      <c r="P136" s="69">
        <f t="shared" si="52"/>
        <v>0</v>
      </c>
      <c r="Q136" s="69">
        <f t="shared" si="52"/>
        <v>0</v>
      </c>
    </row>
    <row r="137" spans="1:17" s="415" customFormat="1" ht="13.5" customHeight="1" hidden="1">
      <c r="A137" s="504"/>
      <c r="B137" s="70" t="s">
        <v>153</v>
      </c>
      <c r="C137" s="68">
        <f>SUM(D137,M137)</f>
        <v>4000000</v>
      </c>
      <c r="D137" s="68">
        <f>SUM(E137,L137,K137,J137,I137,H137)</f>
        <v>4000000</v>
      </c>
      <c r="E137" s="68">
        <f>SUM(F137:G137)</f>
        <v>0</v>
      </c>
      <c r="F137" s="68"/>
      <c r="G137" s="68"/>
      <c r="H137" s="68"/>
      <c r="I137" s="68"/>
      <c r="J137" s="68">
        <v>4000000</v>
      </c>
      <c r="K137" s="68"/>
      <c r="L137" s="68"/>
      <c r="M137" s="68">
        <f t="shared" si="23"/>
        <v>0</v>
      </c>
      <c r="N137" s="68"/>
      <c r="O137" s="68"/>
      <c r="P137" s="68"/>
      <c r="Q137" s="68"/>
    </row>
    <row r="138" spans="1:17" s="415" customFormat="1" ht="0.75" customHeight="1" hidden="1">
      <c r="A138" s="63"/>
      <c r="B138" s="70" t="s">
        <v>108</v>
      </c>
      <c r="C138" s="68">
        <f>SUM(D138,M138)</f>
        <v>3472848</v>
      </c>
      <c r="D138" s="68">
        <f>SUM(E138,L138,K138,J138,I138,H138)</f>
        <v>3472848</v>
      </c>
      <c r="E138" s="68">
        <f>SUM(F138:G138)</f>
        <v>0</v>
      </c>
      <c r="F138" s="68"/>
      <c r="G138" s="68"/>
      <c r="H138" s="68">
        <v>3472848</v>
      </c>
      <c r="I138" s="68"/>
      <c r="J138" s="68">
        <v>0</v>
      </c>
      <c r="K138" s="68"/>
      <c r="L138" s="68"/>
      <c r="M138" s="68"/>
      <c r="N138" s="68"/>
      <c r="O138" s="68"/>
      <c r="P138" s="68"/>
      <c r="Q138" s="68"/>
    </row>
    <row r="139" spans="1:17" s="414" customFormat="1" ht="12" customHeight="1">
      <c r="A139" s="61" t="s">
        <v>158</v>
      </c>
      <c r="B139" s="71"/>
      <c r="C139" s="62">
        <f>SUM(C140:C141,C142:C143)</f>
        <v>10209534</v>
      </c>
      <c r="D139" s="62">
        <f aca="true" t="shared" si="53" ref="D139:Q139">SUM(D140:D141,D142:D143)</f>
        <v>10181004</v>
      </c>
      <c r="E139" s="62">
        <f t="shared" si="53"/>
        <v>711309</v>
      </c>
      <c r="F139" s="62">
        <f t="shared" si="53"/>
        <v>626710</v>
      </c>
      <c r="G139" s="62">
        <f t="shared" si="53"/>
        <v>84599</v>
      </c>
      <c r="H139" s="62">
        <f t="shared" si="53"/>
        <v>2752910</v>
      </c>
      <c r="I139" s="62">
        <f t="shared" si="53"/>
        <v>3675</v>
      </c>
      <c r="J139" s="62">
        <f t="shared" si="53"/>
        <v>6713110</v>
      </c>
      <c r="K139" s="62">
        <f t="shared" si="53"/>
        <v>0</v>
      </c>
      <c r="L139" s="62">
        <f t="shared" si="53"/>
        <v>0</v>
      </c>
      <c r="M139" s="62">
        <f t="shared" si="53"/>
        <v>28530</v>
      </c>
      <c r="N139" s="62">
        <f t="shared" si="53"/>
        <v>28530</v>
      </c>
      <c r="O139" s="62">
        <f t="shared" si="53"/>
        <v>0</v>
      </c>
      <c r="P139" s="62">
        <f t="shared" si="53"/>
        <v>0</v>
      </c>
      <c r="Q139" s="62">
        <f t="shared" si="53"/>
        <v>0</v>
      </c>
    </row>
    <row r="140" spans="1:17" s="416" customFormat="1" ht="12.75">
      <c r="A140" s="505"/>
      <c r="B140" s="72">
        <v>85410</v>
      </c>
      <c r="C140" s="69">
        <f>SUM(D140,M140)</f>
        <v>714984</v>
      </c>
      <c r="D140" s="69">
        <f>SUM(E140,L140,K140,J140,I140,H140)</f>
        <v>714984</v>
      </c>
      <c r="E140" s="69">
        <f>SUM(F140:G140)</f>
        <v>711309</v>
      </c>
      <c r="F140" s="69">
        <v>626710</v>
      </c>
      <c r="G140" s="69">
        <v>84599</v>
      </c>
      <c r="H140" s="69"/>
      <c r="I140" s="69">
        <v>3675</v>
      </c>
      <c r="J140" s="69"/>
      <c r="K140" s="69"/>
      <c r="L140" s="69"/>
      <c r="M140" s="69">
        <f t="shared" si="23"/>
        <v>0</v>
      </c>
      <c r="N140" s="69"/>
      <c r="O140" s="69"/>
      <c r="P140" s="69"/>
      <c r="Q140" s="69"/>
    </row>
    <row r="141" spans="1:17" s="416" customFormat="1" ht="12.75">
      <c r="A141" s="506"/>
      <c r="B141" s="72">
        <v>85415</v>
      </c>
      <c r="C141" s="69">
        <f>SUM(D141,M141)</f>
        <v>6713110</v>
      </c>
      <c r="D141" s="69">
        <f>SUM(E141,L141,K141,J141,I141,H141)</f>
        <v>6713110</v>
      </c>
      <c r="E141" s="69">
        <f>SUM(F141:G141)</f>
        <v>0</v>
      </c>
      <c r="F141" s="69"/>
      <c r="G141" s="69"/>
      <c r="H141" s="69"/>
      <c r="I141" s="69"/>
      <c r="J141" s="69">
        <v>6713110</v>
      </c>
      <c r="K141" s="69"/>
      <c r="L141" s="69"/>
      <c r="M141" s="69">
        <f t="shared" si="23"/>
        <v>0</v>
      </c>
      <c r="N141" s="69"/>
      <c r="O141" s="69"/>
      <c r="P141" s="69"/>
      <c r="Q141" s="69"/>
    </row>
    <row r="142" spans="1:17" s="156" customFormat="1" ht="12.75">
      <c r="A142" s="506"/>
      <c r="B142" s="408" t="s">
        <v>159</v>
      </c>
      <c r="C142" s="69">
        <f>SUM(D142,M142)</f>
        <v>400000</v>
      </c>
      <c r="D142" s="69">
        <f>SUM(E142,L142,K142,J142,I142,H142)</f>
        <v>400000</v>
      </c>
      <c r="E142" s="69">
        <f>SUM(F142:G142)</f>
        <v>0</v>
      </c>
      <c r="F142" s="64"/>
      <c r="G142" s="64"/>
      <c r="H142" s="64">
        <v>400000</v>
      </c>
      <c r="I142" s="64"/>
      <c r="J142" s="64"/>
      <c r="K142" s="64"/>
      <c r="L142" s="64"/>
      <c r="M142" s="69">
        <f t="shared" si="23"/>
        <v>0</v>
      </c>
      <c r="N142" s="64"/>
      <c r="O142" s="64"/>
      <c r="P142" s="64"/>
      <c r="Q142" s="64"/>
    </row>
    <row r="143" spans="1:17" s="156" customFormat="1" ht="12.75">
      <c r="A143" s="507"/>
      <c r="B143" s="408" t="s">
        <v>160</v>
      </c>
      <c r="C143" s="69">
        <f>SUM(D143,M143)</f>
        <v>2381440</v>
      </c>
      <c r="D143" s="69">
        <f>SUM(E143,L143,K143,J143,I143,H143)</f>
        <v>2352910</v>
      </c>
      <c r="E143" s="69">
        <f>SUM(F143:G143)</f>
        <v>0</v>
      </c>
      <c r="F143" s="64"/>
      <c r="G143" s="64"/>
      <c r="H143" s="64">
        <v>2352910</v>
      </c>
      <c r="I143" s="64"/>
      <c r="J143" s="64">
        <v>0</v>
      </c>
      <c r="K143" s="64"/>
      <c r="L143" s="64"/>
      <c r="M143" s="69">
        <f t="shared" si="23"/>
        <v>28530</v>
      </c>
      <c r="N143" s="64">
        <v>28530</v>
      </c>
      <c r="O143" s="64">
        <v>0</v>
      </c>
      <c r="P143" s="64"/>
      <c r="Q143" s="64"/>
    </row>
    <row r="144" spans="1:17" s="414" customFormat="1" ht="12.75">
      <c r="A144" s="61" t="s">
        <v>161</v>
      </c>
      <c r="B144" s="61"/>
      <c r="C144" s="62">
        <f>SUM(C145:C151)</f>
        <v>3314900</v>
      </c>
      <c r="D144" s="62">
        <f aca="true" t="shared" si="54" ref="D144:Q144">SUM(D145:D151)</f>
        <v>301000</v>
      </c>
      <c r="E144" s="62">
        <f t="shared" si="54"/>
        <v>301000</v>
      </c>
      <c r="F144" s="62">
        <f t="shared" si="54"/>
        <v>20000</v>
      </c>
      <c r="G144" s="62">
        <f t="shared" si="54"/>
        <v>281000</v>
      </c>
      <c r="H144" s="62">
        <f t="shared" si="54"/>
        <v>0</v>
      </c>
      <c r="I144" s="62">
        <f t="shared" si="54"/>
        <v>0</v>
      </c>
      <c r="J144" s="62">
        <f t="shared" si="54"/>
        <v>0</v>
      </c>
      <c r="K144" s="62">
        <f t="shared" si="54"/>
        <v>0</v>
      </c>
      <c r="L144" s="62">
        <f t="shared" si="54"/>
        <v>0</v>
      </c>
      <c r="M144" s="62">
        <f t="shared" si="54"/>
        <v>3013900</v>
      </c>
      <c r="N144" s="62">
        <f t="shared" si="54"/>
        <v>3013900</v>
      </c>
      <c r="O144" s="62">
        <f t="shared" si="54"/>
        <v>0</v>
      </c>
      <c r="P144" s="62">
        <f t="shared" si="54"/>
        <v>0</v>
      </c>
      <c r="Q144" s="62">
        <f t="shared" si="54"/>
        <v>0</v>
      </c>
    </row>
    <row r="145" spans="1:17" s="156" customFormat="1" ht="12.75">
      <c r="A145" s="495"/>
      <c r="B145" s="408" t="s">
        <v>162</v>
      </c>
      <c r="C145" s="64">
        <f aca="true" t="shared" si="55" ref="C145:C151">SUM(D145,M145)</f>
        <v>2913900</v>
      </c>
      <c r="D145" s="64">
        <f aca="true" t="shared" si="56" ref="D145:D151">SUM(E145,L145,K145,J145,I145,H145)</f>
        <v>0</v>
      </c>
      <c r="E145" s="64">
        <f aca="true" t="shared" si="57" ref="E145:E151">SUM(F145:G145)</f>
        <v>0</v>
      </c>
      <c r="F145" s="64"/>
      <c r="G145" s="64"/>
      <c r="H145" s="64"/>
      <c r="I145" s="64"/>
      <c r="J145" s="64"/>
      <c r="K145" s="64"/>
      <c r="L145" s="64"/>
      <c r="M145" s="64">
        <f t="shared" si="23"/>
        <v>2913900</v>
      </c>
      <c r="N145" s="64">
        <v>2913900</v>
      </c>
      <c r="O145" s="64"/>
      <c r="P145" s="64"/>
      <c r="Q145" s="64"/>
    </row>
    <row r="146" spans="1:17" s="156" customFormat="1" ht="12.75">
      <c r="A146" s="495"/>
      <c r="B146" s="408" t="s">
        <v>487</v>
      </c>
      <c r="C146" s="64">
        <f t="shared" si="55"/>
        <v>100000</v>
      </c>
      <c r="D146" s="64"/>
      <c r="E146" s="64"/>
      <c r="F146" s="64"/>
      <c r="G146" s="64"/>
      <c r="H146" s="64"/>
      <c r="I146" s="64"/>
      <c r="J146" s="64"/>
      <c r="K146" s="64"/>
      <c r="L146" s="64"/>
      <c r="M146" s="64">
        <f t="shared" si="23"/>
        <v>100000</v>
      </c>
      <c r="N146" s="64">
        <v>100000</v>
      </c>
      <c r="O146" s="64"/>
      <c r="P146" s="64"/>
      <c r="Q146" s="64"/>
    </row>
    <row r="147" spans="1:17" s="156" customFormat="1" ht="12.75">
      <c r="A147" s="495"/>
      <c r="B147" s="408" t="s">
        <v>163</v>
      </c>
      <c r="C147" s="64">
        <f t="shared" si="55"/>
        <v>126000</v>
      </c>
      <c r="D147" s="64">
        <f t="shared" si="56"/>
        <v>126000</v>
      </c>
      <c r="E147" s="64">
        <f t="shared" si="57"/>
        <v>126000</v>
      </c>
      <c r="F147" s="64"/>
      <c r="G147" s="64">
        <v>126000</v>
      </c>
      <c r="H147" s="64"/>
      <c r="I147" s="64"/>
      <c r="J147" s="64"/>
      <c r="K147" s="64"/>
      <c r="L147" s="64"/>
      <c r="M147" s="64">
        <f t="shared" si="23"/>
        <v>0</v>
      </c>
      <c r="N147" s="64"/>
      <c r="O147" s="64"/>
      <c r="P147" s="64"/>
      <c r="Q147" s="64"/>
    </row>
    <row r="148" spans="1:17" s="156" customFormat="1" ht="12.75">
      <c r="A148" s="495"/>
      <c r="B148" s="408" t="s">
        <v>164</v>
      </c>
      <c r="C148" s="64">
        <f t="shared" si="55"/>
        <v>60000</v>
      </c>
      <c r="D148" s="64">
        <f t="shared" si="56"/>
        <v>60000</v>
      </c>
      <c r="E148" s="64">
        <f t="shared" si="57"/>
        <v>60000</v>
      </c>
      <c r="F148" s="64"/>
      <c r="G148" s="64">
        <v>60000</v>
      </c>
      <c r="H148" s="64"/>
      <c r="I148" s="64"/>
      <c r="J148" s="64"/>
      <c r="K148" s="64"/>
      <c r="L148" s="64"/>
      <c r="M148" s="64">
        <f t="shared" si="23"/>
        <v>0</v>
      </c>
      <c r="N148" s="64"/>
      <c r="O148" s="64"/>
      <c r="P148" s="64"/>
      <c r="Q148" s="64"/>
    </row>
    <row r="149" spans="1:17" s="156" customFormat="1" ht="12.75">
      <c r="A149" s="495"/>
      <c r="B149" s="408" t="s">
        <v>165</v>
      </c>
      <c r="C149" s="64">
        <f t="shared" si="55"/>
        <v>10000</v>
      </c>
      <c r="D149" s="64">
        <f t="shared" si="56"/>
        <v>10000</v>
      </c>
      <c r="E149" s="64">
        <f t="shared" si="57"/>
        <v>10000</v>
      </c>
      <c r="F149" s="64">
        <v>10000</v>
      </c>
      <c r="G149" s="64"/>
      <c r="H149" s="64"/>
      <c r="I149" s="64"/>
      <c r="J149" s="64"/>
      <c r="K149" s="64"/>
      <c r="L149" s="64"/>
      <c r="M149" s="64">
        <f t="shared" si="23"/>
        <v>0</v>
      </c>
      <c r="N149" s="64"/>
      <c r="O149" s="64"/>
      <c r="P149" s="64"/>
      <c r="Q149" s="64"/>
    </row>
    <row r="150" spans="1:17" s="156" customFormat="1" ht="12.75">
      <c r="A150" s="495"/>
      <c r="B150" s="408" t="s">
        <v>166</v>
      </c>
      <c r="C150" s="64">
        <f t="shared" si="55"/>
        <v>10000</v>
      </c>
      <c r="D150" s="64">
        <f t="shared" si="56"/>
        <v>10000</v>
      </c>
      <c r="E150" s="64">
        <f t="shared" si="57"/>
        <v>10000</v>
      </c>
      <c r="F150" s="64">
        <v>10000</v>
      </c>
      <c r="G150" s="64"/>
      <c r="H150" s="64"/>
      <c r="I150" s="64"/>
      <c r="J150" s="64"/>
      <c r="K150" s="64"/>
      <c r="L150" s="64"/>
      <c r="M150" s="64">
        <f t="shared" si="23"/>
        <v>0</v>
      </c>
      <c r="N150" s="64"/>
      <c r="O150" s="64"/>
      <c r="P150" s="64"/>
      <c r="Q150" s="64"/>
    </row>
    <row r="151" spans="1:17" s="156" customFormat="1" ht="12.75">
      <c r="A151" s="495"/>
      <c r="B151" s="408" t="s">
        <v>167</v>
      </c>
      <c r="C151" s="64">
        <f t="shared" si="55"/>
        <v>95000</v>
      </c>
      <c r="D151" s="64">
        <f t="shared" si="56"/>
        <v>95000</v>
      </c>
      <c r="E151" s="64">
        <f t="shared" si="57"/>
        <v>95000</v>
      </c>
      <c r="F151" s="64"/>
      <c r="G151" s="64">
        <v>95000</v>
      </c>
      <c r="H151" s="64"/>
      <c r="I151" s="64"/>
      <c r="J151" s="64"/>
      <c r="K151" s="64"/>
      <c r="L151" s="64"/>
      <c r="M151" s="64">
        <f t="shared" si="23"/>
        <v>0</v>
      </c>
      <c r="N151" s="64"/>
      <c r="O151" s="64"/>
      <c r="P151" s="64"/>
      <c r="Q151" s="64"/>
    </row>
    <row r="152" spans="1:17" s="414" customFormat="1" ht="12.75">
      <c r="A152" s="61" t="s">
        <v>168</v>
      </c>
      <c r="B152" s="61"/>
      <c r="C152" s="62">
        <f>SUM(C153:C161,C164)</f>
        <v>56420414</v>
      </c>
      <c r="D152" s="62">
        <f aca="true" t="shared" si="58" ref="D152:Q152">SUM(D153:D161,D164)</f>
        <v>45019110</v>
      </c>
      <c r="E152" s="62">
        <f t="shared" si="58"/>
        <v>755000</v>
      </c>
      <c r="F152" s="62">
        <f t="shared" si="58"/>
        <v>0</v>
      </c>
      <c r="G152" s="62">
        <f t="shared" si="58"/>
        <v>755000</v>
      </c>
      <c r="H152" s="62">
        <f>SUM(H153:H161,H164)</f>
        <v>44064110</v>
      </c>
      <c r="I152" s="62">
        <f t="shared" si="58"/>
        <v>200000</v>
      </c>
      <c r="J152" s="62">
        <f t="shared" si="58"/>
        <v>0</v>
      </c>
      <c r="K152" s="62">
        <f t="shared" si="58"/>
        <v>0</v>
      </c>
      <c r="L152" s="62">
        <f t="shared" si="58"/>
        <v>0</v>
      </c>
      <c r="M152" s="62">
        <f t="shared" si="58"/>
        <v>11401304</v>
      </c>
      <c r="N152" s="62">
        <f>SUM(N153:N161,N164)</f>
        <v>11401304</v>
      </c>
      <c r="O152" s="62">
        <f t="shared" si="58"/>
        <v>0</v>
      </c>
      <c r="P152" s="62">
        <f t="shared" si="58"/>
        <v>0</v>
      </c>
      <c r="Q152" s="62">
        <f t="shared" si="58"/>
        <v>0</v>
      </c>
    </row>
    <row r="153" spans="1:17" s="156" customFormat="1" ht="12.75">
      <c r="A153" s="495"/>
      <c r="B153" s="408" t="s">
        <v>169</v>
      </c>
      <c r="C153" s="64">
        <f aca="true" t="shared" si="59" ref="C153:C165">SUM(D153,M153)</f>
        <v>960000</v>
      </c>
      <c r="D153" s="64">
        <f aca="true" t="shared" si="60" ref="D153:D165">SUM(E153,L153,K153,J153,I153,H153)</f>
        <v>960000</v>
      </c>
      <c r="E153" s="64">
        <f aca="true" t="shared" si="61" ref="E153:E165">SUM(F153:G153)</f>
        <v>0</v>
      </c>
      <c r="F153" s="64"/>
      <c r="G153" s="64"/>
      <c r="H153" s="64">
        <v>760000</v>
      </c>
      <c r="I153" s="64">
        <v>200000</v>
      </c>
      <c r="J153" s="64"/>
      <c r="K153" s="64"/>
      <c r="L153" s="64"/>
      <c r="M153" s="64">
        <f aca="true" t="shared" si="62" ref="M153:M166">SUM(N153,P153,Q153)</f>
        <v>0</v>
      </c>
      <c r="N153" s="64"/>
      <c r="O153" s="64"/>
      <c r="P153" s="64"/>
      <c r="Q153" s="64"/>
    </row>
    <row r="154" spans="1:17" s="156" customFormat="1" ht="12.75">
      <c r="A154" s="495"/>
      <c r="B154" s="408" t="s">
        <v>170</v>
      </c>
      <c r="C154" s="64">
        <f t="shared" si="59"/>
        <v>4253000</v>
      </c>
      <c r="D154" s="64">
        <f t="shared" si="60"/>
        <v>4253000</v>
      </c>
      <c r="E154" s="64">
        <f t="shared" si="61"/>
        <v>0</v>
      </c>
      <c r="F154" s="64"/>
      <c r="G154" s="64"/>
      <c r="H154" s="64">
        <v>4253000</v>
      </c>
      <c r="I154" s="64"/>
      <c r="J154" s="64"/>
      <c r="K154" s="64"/>
      <c r="L154" s="64"/>
      <c r="M154" s="64">
        <f t="shared" si="62"/>
        <v>0</v>
      </c>
      <c r="N154" s="64"/>
      <c r="O154" s="64"/>
      <c r="P154" s="64"/>
      <c r="Q154" s="64"/>
    </row>
    <row r="155" spans="1:17" s="156" customFormat="1" ht="12.75">
      <c r="A155" s="495"/>
      <c r="B155" s="408" t="s">
        <v>171</v>
      </c>
      <c r="C155" s="64">
        <f t="shared" si="59"/>
        <v>5970000</v>
      </c>
      <c r="D155" s="64">
        <f t="shared" si="60"/>
        <v>5970000</v>
      </c>
      <c r="E155" s="64">
        <f t="shared" si="61"/>
        <v>0</v>
      </c>
      <c r="F155" s="64"/>
      <c r="G155" s="64"/>
      <c r="H155" s="64">
        <f>5810000+160000</f>
        <v>5970000</v>
      </c>
      <c r="I155" s="64"/>
      <c r="J155" s="64"/>
      <c r="K155" s="64"/>
      <c r="L155" s="64"/>
      <c r="M155" s="64">
        <f t="shared" si="62"/>
        <v>0</v>
      </c>
      <c r="N155" s="64"/>
      <c r="O155" s="64"/>
      <c r="P155" s="64"/>
      <c r="Q155" s="64"/>
    </row>
    <row r="156" spans="1:17" s="156" customFormat="1" ht="12.75">
      <c r="A156" s="495"/>
      <c r="B156" s="408" t="s">
        <v>172</v>
      </c>
      <c r="C156" s="64">
        <f t="shared" si="59"/>
        <v>4513000</v>
      </c>
      <c r="D156" s="64">
        <f t="shared" si="60"/>
        <v>4513000</v>
      </c>
      <c r="E156" s="64">
        <f t="shared" si="61"/>
        <v>0</v>
      </c>
      <c r="F156" s="64"/>
      <c r="G156" s="64"/>
      <c r="H156" s="64">
        <f>4393000+120000</f>
        <v>4513000</v>
      </c>
      <c r="I156" s="64"/>
      <c r="J156" s="64"/>
      <c r="K156" s="64"/>
      <c r="L156" s="64"/>
      <c r="M156" s="64">
        <f t="shared" si="62"/>
        <v>0</v>
      </c>
      <c r="N156" s="64"/>
      <c r="O156" s="64"/>
      <c r="P156" s="64"/>
      <c r="Q156" s="64"/>
    </row>
    <row r="157" spans="1:17" s="156" customFormat="1" ht="12.75">
      <c r="A157" s="495"/>
      <c r="B157" s="408" t="s">
        <v>173</v>
      </c>
      <c r="C157" s="64">
        <f t="shared" si="59"/>
        <v>400000</v>
      </c>
      <c r="D157" s="64">
        <f t="shared" si="60"/>
        <v>400000</v>
      </c>
      <c r="E157" s="64">
        <f t="shared" si="61"/>
        <v>0</v>
      </c>
      <c r="F157" s="64"/>
      <c r="G157" s="64"/>
      <c r="H157" s="64">
        <v>400000</v>
      </c>
      <c r="I157" s="64"/>
      <c r="J157" s="64"/>
      <c r="K157" s="64"/>
      <c r="L157" s="64"/>
      <c r="M157" s="64">
        <f t="shared" si="62"/>
        <v>0</v>
      </c>
      <c r="N157" s="64"/>
      <c r="O157" s="64"/>
      <c r="P157" s="64"/>
      <c r="Q157" s="64"/>
    </row>
    <row r="158" spans="1:17" s="156" customFormat="1" ht="12.75">
      <c r="A158" s="495"/>
      <c r="B158" s="408" t="s">
        <v>174</v>
      </c>
      <c r="C158" s="64">
        <f t="shared" si="59"/>
        <v>1299000</v>
      </c>
      <c r="D158" s="64">
        <f t="shared" si="60"/>
        <v>1299000</v>
      </c>
      <c r="E158" s="64">
        <f t="shared" si="61"/>
        <v>0</v>
      </c>
      <c r="F158" s="64"/>
      <c r="G158" s="64"/>
      <c r="H158" s="64">
        <v>1299000</v>
      </c>
      <c r="I158" s="64"/>
      <c r="J158" s="64"/>
      <c r="K158" s="64"/>
      <c r="L158" s="64"/>
      <c r="M158" s="64">
        <f t="shared" si="62"/>
        <v>0</v>
      </c>
      <c r="N158" s="64"/>
      <c r="O158" s="64"/>
      <c r="P158" s="64"/>
      <c r="Q158" s="64"/>
    </row>
    <row r="159" spans="1:17" s="156" customFormat="1" ht="12.75">
      <c r="A159" s="495"/>
      <c r="B159" s="408" t="s">
        <v>175</v>
      </c>
      <c r="C159" s="64">
        <f t="shared" si="59"/>
        <v>7038110</v>
      </c>
      <c r="D159" s="64">
        <f t="shared" si="60"/>
        <v>6638110</v>
      </c>
      <c r="E159" s="64">
        <f t="shared" si="61"/>
        <v>0</v>
      </c>
      <c r="F159" s="64"/>
      <c r="G159" s="64"/>
      <c r="H159" s="64">
        <v>6638110</v>
      </c>
      <c r="I159" s="64"/>
      <c r="J159" s="64"/>
      <c r="K159" s="64"/>
      <c r="L159" s="64"/>
      <c r="M159" s="64">
        <f t="shared" si="62"/>
        <v>400000</v>
      </c>
      <c r="N159" s="64">
        <v>400000</v>
      </c>
      <c r="O159" s="64"/>
      <c r="P159" s="64"/>
      <c r="Q159" s="64"/>
    </row>
    <row r="160" spans="1:17" s="156" customFormat="1" ht="12.75">
      <c r="A160" s="495"/>
      <c r="B160" s="408" t="s">
        <v>176</v>
      </c>
      <c r="C160" s="64">
        <f t="shared" si="59"/>
        <v>20291000</v>
      </c>
      <c r="D160" s="64">
        <f t="shared" si="60"/>
        <v>18491000</v>
      </c>
      <c r="E160" s="64">
        <f t="shared" si="61"/>
        <v>0</v>
      </c>
      <c r="F160" s="64"/>
      <c r="G160" s="64"/>
      <c r="H160" s="64">
        <f>17661000+830000</f>
        <v>18491000</v>
      </c>
      <c r="I160" s="64"/>
      <c r="J160" s="64"/>
      <c r="K160" s="64"/>
      <c r="L160" s="64"/>
      <c r="M160" s="64">
        <f t="shared" si="62"/>
        <v>1800000</v>
      </c>
      <c r="N160" s="64">
        <f>1500000+900000-600000</f>
        <v>1800000</v>
      </c>
      <c r="O160" s="64"/>
      <c r="P160" s="64"/>
      <c r="Q160" s="64"/>
    </row>
    <row r="161" spans="1:17" s="156" customFormat="1" ht="10.5" customHeight="1">
      <c r="A161" s="495"/>
      <c r="B161" s="408" t="s">
        <v>177</v>
      </c>
      <c r="C161" s="64">
        <f>SUM(C162:C163)</f>
        <v>5429326</v>
      </c>
      <c r="D161" s="64">
        <f aca="true" t="shared" si="63" ref="D161:Q161">SUM(D162:D163)</f>
        <v>1740000</v>
      </c>
      <c r="E161" s="64">
        <f t="shared" si="63"/>
        <v>0</v>
      </c>
      <c r="F161" s="64">
        <f t="shared" si="63"/>
        <v>0</v>
      </c>
      <c r="G161" s="64">
        <f t="shared" si="63"/>
        <v>0</v>
      </c>
      <c r="H161" s="64">
        <f t="shared" si="63"/>
        <v>1740000</v>
      </c>
      <c r="I161" s="64">
        <f t="shared" si="63"/>
        <v>0</v>
      </c>
      <c r="J161" s="64">
        <f t="shared" si="63"/>
        <v>0</v>
      </c>
      <c r="K161" s="64">
        <f t="shared" si="63"/>
        <v>0</v>
      </c>
      <c r="L161" s="64">
        <f t="shared" si="63"/>
        <v>0</v>
      </c>
      <c r="M161" s="64">
        <f t="shared" si="63"/>
        <v>3689326</v>
      </c>
      <c r="N161" s="64">
        <f t="shared" si="63"/>
        <v>3689326</v>
      </c>
      <c r="O161" s="64">
        <f t="shared" si="63"/>
        <v>0</v>
      </c>
      <c r="P161" s="64">
        <f t="shared" si="63"/>
        <v>0</v>
      </c>
      <c r="Q161" s="64">
        <f t="shared" si="63"/>
        <v>0</v>
      </c>
    </row>
    <row r="162" spans="1:17" s="415" customFormat="1" ht="11.25" customHeight="1" hidden="1">
      <c r="A162" s="495"/>
      <c r="B162" s="67" t="s">
        <v>178</v>
      </c>
      <c r="C162" s="68">
        <f t="shared" si="59"/>
        <v>1740000</v>
      </c>
      <c r="D162" s="68">
        <f t="shared" si="60"/>
        <v>1740000</v>
      </c>
      <c r="E162" s="68">
        <f t="shared" si="61"/>
        <v>0</v>
      </c>
      <c r="F162" s="68"/>
      <c r="G162" s="68"/>
      <c r="H162" s="68">
        <f>3240000-1500000</f>
        <v>1740000</v>
      </c>
      <c r="I162" s="68"/>
      <c r="J162" s="68"/>
      <c r="K162" s="68"/>
      <c r="L162" s="68"/>
      <c r="M162" s="68">
        <f t="shared" si="62"/>
        <v>0</v>
      </c>
      <c r="N162" s="68"/>
      <c r="O162" s="68"/>
      <c r="P162" s="68"/>
      <c r="Q162" s="68"/>
    </row>
    <row r="163" spans="1:17" s="415" customFormat="1" ht="0.75" customHeight="1" hidden="1">
      <c r="A163" s="495"/>
      <c r="B163" s="67" t="s">
        <v>109</v>
      </c>
      <c r="C163" s="68">
        <f>SUM(D163,M163)</f>
        <v>3689326</v>
      </c>
      <c r="D163" s="68">
        <f>SUM(E163,L163,K163,J163,I163,H163)</f>
        <v>0</v>
      </c>
      <c r="E163" s="68">
        <f>SUM(F163:G163)</f>
        <v>0</v>
      </c>
      <c r="F163" s="68"/>
      <c r="G163" s="68"/>
      <c r="H163" s="68"/>
      <c r="I163" s="68"/>
      <c r="J163" s="68"/>
      <c r="K163" s="68"/>
      <c r="L163" s="68"/>
      <c r="M163" s="68">
        <f t="shared" si="62"/>
        <v>3689326</v>
      </c>
      <c r="N163" s="68">
        <v>3689326</v>
      </c>
      <c r="O163" s="68">
        <v>0</v>
      </c>
      <c r="P163" s="68"/>
      <c r="Q163" s="68"/>
    </row>
    <row r="164" spans="1:17" s="156" customFormat="1" ht="13.5" customHeight="1">
      <c r="A164" s="495"/>
      <c r="B164" s="63" t="s">
        <v>179</v>
      </c>
      <c r="C164" s="65">
        <f>SUM(C165:C166)</f>
        <v>6266978</v>
      </c>
      <c r="D164" s="65">
        <f aca="true" t="shared" si="64" ref="D164:Q164">SUM(D165:D166)</f>
        <v>755000</v>
      </c>
      <c r="E164" s="65">
        <f>SUM(E165:E166)</f>
        <v>755000</v>
      </c>
      <c r="F164" s="65">
        <f>SUM(F165:F166)</f>
        <v>0</v>
      </c>
      <c r="G164" s="65">
        <f>SUM(G165:G166)</f>
        <v>755000</v>
      </c>
      <c r="H164" s="65">
        <f>SUM(H165:H166)</f>
        <v>0</v>
      </c>
      <c r="I164" s="65">
        <f t="shared" si="64"/>
        <v>0</v>
      </c>
      <c r="J164" s="65">
        <f t="shared" si="64"/>
        <v>0</v>
      </c>
      <c r="K164" s="65">
        <f t="shared" si="64"/>
        <v>0</v>
      </c>
      <c r="L164" s="65">
        <f t="shared" si="64"/>
        <v>0</v>
      </c>
      <c r="M164" s="65">
        <f t="shared" si="64"/>
        <v>5511978</v>
      </c>
      <c r="N164" s="65">
        <f>SUM(N165:N166)</f>
        <v>5511978</v>
      </c>
      <c r="O164" s="65">
        <v>0</v>
      </c>
      <c r="P164" s="65">
        <f t="shared" si="64"/>
        <v>0</v>
      </c>
      <c r="Q164" s="65">
        <f t="shared" si="64"/>
        <v>0</v>
      </c>
    </row>
    <row r="165" spans="1:17" s="156" customFormat="1" ht="16.5" customHeight="1" hidden="1">
      <c r="A165" s="495"/>
      <c r="B165" s="67" t="s">
        <v>178</v>
      </c>
      <c r="C165" s="68">
        <f t="shared" si="59"/>
        <v>755000</v>
      </c>
      <c r="D165" s="68">
        <f t="shared" si="60"/>
        <v>755000</v>
      </c>
      <c r="E165" s="68">
        <f t="shared" si="61"/>
        <v>755000</v>
      </c>
      <c r="F165" s="68"/>
      <c r="G165" s="68">
        <v>755000</v>
      </c>
      <c r="H165" s="68"/>
      <c r="I165" s="68"/>
      <c r="J165" s="68"/>
      <c r="K165" s="68"/>
      <c r="L165" s="68"/>
      <c r="M165" s="68">
        <f t="shared" si="62"/>
        <v>0</v>
      </c>
      <c r="N165" s="68"/>
      <c r="O165" s="68"/>
      <c r="P165" s="68"/>
      <c r="Q165" s="68"/>
    </row>
    <row r="166" spans="1:17" s="156" customFormat="1" ht="13.5" customHeight="1" hidden="1">
      <c r="A166" s="408"/>
      <c r="B166" s="67" t="s">
        <v>109</v>
      </c>
      <c r="C166" s="68">
        <f>SUM(D166,M166)</f>
        <v>5511978</v>
      </c>
      <c r="D166" s="68">
        <f>SUM(E166,L166,K166,J166,I166,H166)</f>
        <v>0</v>
      </c>
      <c r="E166" s="68">
        <f>SUM(F166:G166)</f>
        <v>0</v>
      </c>
      <c r="F166" s="68"/>
      <c r="G166" s="68"/>
      <c r="H166" s="68"/>
      <c r="I166" s="68"/>
      <c r="J166" s="68"/>
      <c r="K166" s="68"/>
      <c r="L166" s="68"/>
      <c r="M166" s="68">
        <f t="shared" si="62"/>
        <v>5511978</v>
      </c>
      <c r="N166" s="68">
        <v>5511978</v>
      </c>
      <c r="O166" s="68">
        <v>0</v>
      </c>
      <c r="P166" s="68"/>
      <c r="Q166" s="68"/>
    </row>
    <row r="167" spans="1:17" s="414" customFormat="1" ht="12.75">
      <c r="A167" s="61" t="s">
        <v>180</v>
      </c>
      <c r="B167" s="61"/>
      <c r="C167" s="62">
        <f>SUM(C168)</f>
        <v>963458</v>
      </c>
      <c r="D167" s="62">
        <f aca="true" t="shared" si="65" ref="D167:Q167">SUM(D168)</f>
        <v>963458</v>
      </c>
      <c r="E167" s="62">
        <f t="shared" si="65"/>
        <v>939181</v>
      </c>
      <c r="F167" s="62">
        <f t="shared" si="65"/>
        <v>560576</v>
      </c>
      <c r="G167" s="62">
        <f t="shared" si="65"/>
        <v>378605</v>
      </c>
      <c r="H167" s="62">
        <f t="shared" si="65"/>
        <v>0</v>
      </c>
      <c r="I167" s="62">
        <f t="shared" si="65"/>
        <v>24277</v>
      </c>
      <c r="J167" s="62">
        <f t="shared" si="65"/>
        <v>0</v>
      </c>
      <c r="K167" s="62">
        <f t="shared" si="65"/>
        <v>0</v>
      </c>
      <c r="L167" s="62">
        <f t="shared" si="65"/>
        <v>0</v>
      </c>
      <c r="M167" s="62">
        <f t="shared" si="65"/>
        <v>0</v>
      </c>
      <c r="N167" s="62">
        <f>SUM(N168)</f>
        <v>0</v>
      </c>
      <c r="O167" s="62">
        <f t="shared" si="65"/>
        <v>0</v>
      </c>
      <c r="P167" s="62">
        <f t="shared" si="65"/>
        <v>0</v>
      </c>
      <c r="Q167" s="62">
        <f t="shared" si="65"/>
        <v>0</v>
      </c>
    </row>
    <row r="168" spans="1:17" s="156" customFormat="1" ht="12.75">
      <c r="A168" s="408"/>
      <c r="B168" s="408" t="s">
        <v>181</v>
      </c>
      <c r="C168" s="64">
        <f>SUM(D168,M168)</f>
        <v>963458</v>
      </c>
      <c r="D168" s="64">
        <f>SUM(E168,L168,K168,J168,I168,H168)</f>
        <v>963458</v>
      </c>
      <c r="E168" s="64">
        <f>SUM(F168:G168)</f>
        <v>939181</v>
      </c>
      <c r="F168" s="64">
        <v>560576</v>
      </c>
      <c r="G168" s="64">
        <v>378605</v>
      </c>
      <c r="H168" s="64"/>
      <c r="I168" s="64">
        <v>24277</v>
      </c>
      <c r="J168" s="64"/>
      <c r="K168" s="64"/>
      <c r="L168" s="64"/>
      <c r="M168" s="64">
        <f>SUM(N168,P168,Q168)</f>
        <v>0</v>
      </c>
      <c r="N168" s="64"/>
      <c r="O168" s="64"/>
      <c r="P168" s="64"/>
      <c r="Q168" s="64"/>
    </row>
    <row r="169" spans="1:17" s="414" customFormat="1" ht="12.75">
      <c r="A169" s="61" t="s">
        <v>182</v>
      </c>
      <c r="B169" s="61"/>
      <c r="C169" s="62">
        <f>SUM(C170:C171)</f>
        <v>19793000</v>
      </c>
      <c r="D169" s="62">
        <f aca="true" t="shared" si="66" ref="D169:Q169">SUM(D170:D171)</f>
        <v>5805000</v>
      </c>
      <c r="E169" s="62">
        <f t="shared" si="66"/>
        <v>40000</v>
      </c>
      <c r="F169" s="62">
        <f t="shared" si="66"/>
        <v>0</v>
      </c>
      <c r="G169" s="62">
        <f t="shared" si="66"/>
        <v>40000</v>
      </c>
      <c r="H169" s="62">
        <f t="shared" si="66"/>
        <v>5085000</v>
      </c>
      <c r="I169" s="62">
        <f t="shared" si="66"/>
        <v>680000</v>
      </c>
      <c r="J169" s="62">
        <f t="shared" si="66"/>
        <v>0</v>
      </c>
      <c r="K169" s="62">
        <f t="shared" si="66"/>
        <v>0</v>
      </c>
      <c r="L169" s="62">
        <f t="shared" si="66"/>
        <v>0</v>
      </c>
      <c r="M169" s="62">
        <f t="shared" si="66"/>
        <v>13988000</v>
      </c>
      <c r="N169" s="62">
        <f>SUM(N170:N171)</f>
        <v>13988000</v>
      </c>
      <c r="O169" s="62">
        <f t="shared" si="66"/>
        <v>0</v>
      </c>
      <c r="P169" s="62">
        <f t="shared" si="66"/>
        <v>0</v>
      </c>
      <c r="Q169" s="62">
        <f t="shared" si="66"/>
        <v>0</v>
      </c>
    </row>
    <row r="170" spans="1:17" s="156" customFormat="1" ht="12.75">
      <c r="A170" s="496"/>
      <c r="B170" s="408" t="s">
        <v>183</v>
      </c>
      <c r="C170" s="64">
        <f>SUM(D170,M170)</f>
        <v>15488000</v>
      </c>
      <c r="D170" s="65">
        <f>SUM(E170,L170,K170,J170,I170,H170)</f>
        <v>1500000</v>
      </c>
      <c r="E170" s="64">
        <f>SUM(F170:G170)</f>
        <v>0</v>
      </c>
      <c r="F170" s="64"/>
      <c r="G170" s="64"/>
      <c r="H170" s="64">
        <v>1500000</v>
      </c>
      <c r="I170" s="64"/>
      <c r="J170" s="64"/>
      <c r="K170" s="64"/>
      <c r="L170" s="64"/>
      <c r="M170" s="64">
        <f>SUM(N170,P170,Q170)</f>
        <v>13988000</v>
      </c>
      <c r="N170" s="64">
        <f>11988000+2000000</f>
        <v>13988000</v>
      </c>
      <c r="O170" s="64"/>
      <c r="P170" s="64"/>
      <c r="Q170" s="64"/>
    </row>
    <row r="171" spans="1:17" s="156" customFormat="1" ht="12.75">
      <c r="A171" s="497"/>
      <c r="B171" s="408" t="s">
        <v>184</v>
      </c>
      <c r="C171" s="64">
        <f>SUM(D171,M171)</f>
        <v>4305000</v>
      </c>
      <c r="D171" s="64">
        <f>SUM(E171,L171,K171,J171,I171,H171)</f>
        <v>4305000</v>
      </c>
      <c r="E171" s="64">
        <f>SUM(F171:G171)</f>
        <v>40000</v>
      </c>
      <c r="F171" s="64"/>
      <c r="G171" s="64">
        <v>40000</v>
      </c>
      <c r="H171" s="64">
        <v>3585000</v>
      </c>
      <c r="I171" s="64">
        <v>680000</v>
      </c>
      <c r="J171" s="64"/>
      <c r="K171" s="64"/>
      <c r="L171" s="64"/>
      <c r="M171" s="64">
        <f>SUM(N171,P171,Q171)</f>
        <v>0</v>
      </c>
      <c r="N171" s="64"/>
      <c r="O171" s="64"/>
      <c r="P171" s="64"/>
      <c r="Q171" s="64"/>
    </row>
    <row r="172" spans="1:17" s="414" customFormat="1" ht="18.75" customHeight="1">
      <c r="A172" s="498" t="s">
        <v>73</v>
      </c>
      <c r="B172" s="498"/>
      <c r="C172" s="92">
        <f>SUM(D172,M172)</f>
        <v>1234475774</v>
      </c>
      <c r="D172" s="73">
        <f aca="true" t="shared" si="67" ref="D172:I172">SUM(D169,D8,D20,D22,D28,D32,D34,D43,D45,D47,D53,D55,D57,D85,D88,D96,D109,D114,D125,D133,D139,D144,D152,D167,D82,D80)</f>
        <v>525472686</v>
      </c>
      <c r="E172" s="73">
        <f t="shared" si="67"/>
        <v>281172546</v>
      </c>
      <c r="F172" s="73">
        <f t="shared" si="67"/>
        <v>123911200</v>
      </c>
      <c r="G172" s="73">
        <f t="shared" si="67"/>
        <v>157261346</v>
      </c>
      <c r="H172" s="73">
        <f t="shared" si="67"/>
        <v>138398802</v>
      </c>
      <c r="I172" s="73">
        <f t="shared" si="67"/>
        <v>2743545</v>
      </c>
      <c r="J172" s="73">
        <f aca="true" t="shared" si="68" ref="J172:P172">SUM(J169,J8,J20,J22,J28,J32,J34,J43,J45,J47,J53,J55,J57,J85,J88,J96,J109,J114,J125,J133,J139,J144,J152,J167,J82,J80)</f>
        <v>73315044</v>
      </c>
      <c r="K172" s="73">
        <f t="shared" si="68"/>
        <v>10535549</v>
      </c>
      <c r="L172" s="73">
        <f t="shared" si="68"/>
        <v>19307200</v>
      </c>
      <c r="M172" s="73">
        <f>SUM(M169,M8,M20,M22,M28,M32,M34,M43,M45,M47,M53,M55,M57,M85,M88,M96,M109,M114,M125,M133,M139,M144,M152,M167,M82,M80)</f>
        <v>709003088</v>
      </c>
      <c r="N172" s="73">
        <f>SUM(N169,N8,N20,N22,N28,N32,N34,N43,N45,N47,N53,N55,N57,N85,N88,N96,N109,N114,N125,N133,N139,N144,N152,N167,N82,N80)</f>
        <v>696933318</v>
      </c>
      <c r="O172" s="73">
        <f t="shared" si="68"/>
        <v>477560288</v>
      </c>
      <c r="P172" s="73">
        <f t="shared" si="68"/>
        <v>8061615</v>
      </c>
      <c r="Q172" s="73">
        <f>SUM(Q169,Q8,Q20,Q22,Q28,Q32,Q34,Q43,Q45,Q47,Q53,Q55,Q57,Q85,Q88,Q96,Q109,Q114,Q125,Q133,Q139,Q144,Q152,Q167,Q82)</f>
        <v>4008155</v>
      </c>
    </row>
    <row r="173" spans="1:2" s="156" customFormat="1" ht="12.75">
      <c r="A173" s="417"/>
      <c r="B173" s="417"/>
    </row>
    <row r="174" spans="1:10" s="156" customFormat="1" ht="12.75">
      <c r="A174" s="417"/>
      <c r="B174" s="417"/>
      <c r="H174" s="418"/>
      <c r="J174" s="418"/>
    </row>
    <row r="175" spans="1:14" s="156" customFormat="1" ht="12.75">
      <c r="A175" s="417"/>
      <c r="B175" s="419"/>
      <c r="C175" s="418"/>
      <c r="D175" s="418"/>
      <c r="E175" s="418"/>
      <c r="G175" s="418"/>
      <c r="H175" s="418"/>
      <c r="J175" s="418"/>
      <c r="M175" s="418"/>
      <c r="N175" s="418"/>
    </row>
    <row r="176" spans="1:17" s="156" customFormat="1" ht="12.75">
      <c r="A176" s="76"/>
      <c r="B176" s="76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</row>
    <row r="177" spans="1:17" s="156" customFormat="1" ht="12.75">
      <c r="A177" s="499"/>
      <c r="B177" s="412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9"/>
      <c r="P177" s="79"/>
      <c r="Q177" s="79"/>
    </row>
    <row r="178" spans="1:17" s="156" customFormat="1" ht="12.75">
      <c r="A178" s="499"/>
      <c r="B178" s="413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</row>
    <row r="179" spans="1:17" s="156" customFormat="1" ht="12.75">
      <c r="A179" s="499"/>
      <c r="B179" s="413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</row>
    <row r="180" spans="1:18" s="156" customFormat="1" ht="12.75">
      <c r="A180" s="499"/>
      <c r="B180" s="413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420"/>
    </row>
    <row r="181" spans="1:18" s="156" customFormat="1" ht="12.75">
      <c r="A181" s="499"/>
      <c r="B181" s="413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420"/>
    </row>
    <row r="182" spans="1:18" s="156" customFormat="1" ht="12.75">
      <c r="A182" s="499"/>
      <c r="B182" s="413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420"/>
    </row>
    <row r="183" spans="1:18" s="156" customFormat="1" ht="12.75">
      <c r="A183" s="499"/>
      <c r="B183" s="413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420"/>
    </row>
    <row r="184" spans="1:18" s="156" customFormat="1" ht="12.75">
      <c r="A184" s="499"/>
      <c r="B184" s="413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420"/>
    </row>
    <row r="185" spans="1:18" s="156" customFormat="1" ht="12.75">
      <c r="A185" s="499"/>
      <c r="B185" s="80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420"/>
    </row>
    <row r="186" spans="1:18" s="156" customFormat="1" ht="12.75">
      <c r="A186" s="413"/>
      <c r="B186" s="80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420"/>
    </row>
    <row r="187" spans="1:18" s="156" customFormat="1" ht="12.75">
      <c r="A187" s="76"/>
      <c r="B187" s="76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420"/>
    </row>
    <row r="188" spans="1:18" s="156" customFormat="1" ht="12.75">
      <c r="A188" s="413"/>
      <c r="B188" s="413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420"/>
    </row>
    <row r="189" spans="1:18" s="156" customFormat="1" ht="12.75">
      <c r="A189" s="76"/>
      <c r="B189" s="76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420"/>
    </row>
    <row r="190" spans="1:18" s="156" customFormat="1" ht="12.75">
      <c r="A190" s="412"/>
      <c r="B190" s="412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420"/>
    </row>
    <row r="191" spans="1:18" s="156" customFormat="1" ht="12.75">
      <c r="A191" s="500"/>
      <c r="B191" s="80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420"/>
    </row>
    <row r="192" spans="1:18" s="156" customFormat="1" ht="12.75">
      <c r="A192" s="500"/>
      <c r="B192" s="80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420"/>
    </row>
    <row r="193" spans="1:18" s="156" customFormat="1" ht="12.75">
      <c r="A193" s="500"/>
      <c r="B193" s="412"/>
      <c r="C193" s="78"/>
      <c r="D193" s="78"/>
      <c r="E193" s="78"/>
      <c r="F193" s="79"/>
      <c r="G193" s="79"/>
      <c r="H193" s="79"/>
      <c r="I193" s="79"/>
      <c r="J193" s="79"/>
      <c r="K193" s="79"/>
      <c r="L193" s="79"/>
      <c r="M193" s="78"/>
      <c r="N193" s="79"/>
      <c r="O193" s="79"/>
      <c r="P193" s="79"/>
      <c r="Q193" s="79"/>
      <c r="R193" s="420"/>
    </row>
    <row r="194" spans="1:17" s="156" customFormat="1" ht="12.75">
      <c r="A194" s="500"/>
      <c r="B194" s="413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</row>
    <row r="195" spans="1:17" s="156" customFormat="1" ht="12.75">
      <c r="A195" s="76"/>
      <c r="B195" s="76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</row>
    <row r="196" spans="1:17" s="156" customFormat="1" ht="12.75">
      <c r="A196" s="492"/>
      <c r="B196" s="413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</row>
    <row r="197" spans="1:17" s="156" customFormat="1" ht="12.75">
      <c r="A197" s="492"/>
      <c r="B197" s="413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</row>
    <row r="198" spans="1:17" s="156" customFormat="1" ht="12.75">
      <c r="A198" s="492"/>
      <c r="B198" s="413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</row>
    <row r="199" spans="1:17" s="156" customFormat="1" ht="12.75">
      <c r="A199" s="76"/>
      <c r="B199" s="76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</row>
    <row r="200" spans="1:17" s="156" customFormat="1" ht="12.75">
      <c r="A200" s="413"/>
      <c r="B200" s="413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</row>
    <row r="201" spans="1:17" s="156" customFormat="1" ht="12.75">
      <c r="A201" s="76"/>
      <c r="B201" s="76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</row>
    <row r="202" spans="1:17" s="156" customFormat="1" ht="12.75">
      <c r="A202" s="492"/>
      <c r="B202" s="413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</row>
    <row r="203" spans="1:17" s="156" customFormat="1" ht="12.75">
      <c r="A203" s="492"/>
      <c r="B203" s="413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</row>
    <row r="204" spans="1:17" s="156" customFormat="1" ht="12.75">
      <c r="A204" s="492"/>
      <c r="B204" s="413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</row>
    <row r="205" spans="1:17" s="156" customFormat="1" ht="12.75">
      <c r="A205" s="492"/>
      <c r="B205" s="413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</row>
    <row r="206" spans="1:17" s="156" customFormat="1" ht="12.75">
      <c r="A206" s="492"/>
      <c r="B206" s="413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</row>
    <row r="207" spans="1:17" s="156" customFormat="1" ht="12.75">
      <c r="A207" s="492"/>
      <c r="B207" s="80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</row>
    <row r="208" spans="1:17" s="156" customFormat="1" ht="12.75">
      <c r="A208" s="492"/>
      <c r="B208" s="80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</row>
    <row r="209" spans="1:17" s="156" customFormat="1" ht="12.75">
      <c r="A209" s="492"/>
      <c r="B209" s="412"/>
      <c r="C209" s="78"/>
      <c r="D209" s="78"/>
      <c r="E209" s="78"/>
      <c r="F209" s="79"/>
      <c r="G209" s="79"/>
      <c r="H209" s="79"/>
      <c r="I209" s="79"/>
      <c r="J209" s="79"/>
      <c r="K209" s="79"/>
      <c r="L209" s="79"/>
      <c r="M209" s="78"/>
      <c r="N209" s="79"/>
      <c r="O209" s="79"/>
      <c r="P209" s="79"/>
      <c r="Q209" s="79"/>
    </row>
    <row r="210" spans="1:17" s="156" customFormat="1" ht="12.75">
      <c r="A210" s="492"/>
      <c r="B210" s="413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</row>
    <row r="211" spans="1:17" s="156" customFormat="1" ht="12.75">
      <c r="A211" s="76"/>
      <c r="B211" s="76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</row>
    <row r="212" spans="1:17" s="156" customFormat="1" ht="12.75">
      <c r="A212" s="413"/>
      <c r="B212" s="413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</row>
    <row r="213" spans="1:17" s="156" customFormat="1" ht="12.75">
      <c r="A213" s="76"/>
      <c r="B213" s="76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</row>
    <row r="214" spans="1:17" s="156" customFormat="1" ht="12.75">
      <c r="A214" s="413"/>
      <c r="B214" s="413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</row>
    <row r="215" spans="1:17" s="156" customFormat="1" ht="12.75">
      <c r="A215" s="76"/>
      <c r="B215" s="76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</row>
    <row r="216" spans="1:17" s="156" customFormat="1" ht="12.75">
      <c r="A216" s="492"/>
      <c r="B216" s="413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</row>
    <row r="217" spans="1:17" s="156" customFormat="1" ht="12.75">
      <c r="A217" s="492"/>
      <c r="B217" s="413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</row>
    <row r="218" spans="1:17" s="156" customFormat="1" ht="12.75">
      <c r="A218" s="492"/>
      <c r="B218" s="413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</row>
    <row r="219" spans="1:17" s="156" customFormat="1" ht="12.75">
      <c r="A219" s="492"/>
      <c r="B219" s="413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</row>
    <row r="220" spans="1:17" s="156" customFormat="1" ht="12.75">
      <c r="A220" s="76"/>
      <c r="B220" s="76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</row>
    <row r="221" spans="1:17" s="156" customFormat="1" ht="12.75">
      <c r="A221" s="413"/>
      <c r="B221" s="413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</row>
    <row r="222" spans="1:17" s="156" customFormat="1" ht="12.75">
      <c r="A222" s="76"/>
      <c r="B222" s="76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</row>
    <row r="223" spans="1:17" s="156" customFormat="1" ht="12.75">
      <c r="A223" s="413"/>
      <c r="B223" s="413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</row>
    <row r="224" spans="1:17" s="156" customFormat="1" ht="12.75">
      <c r="A224" s="76"/>
      <c r="B224" s="76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</row>
    <row r="225" spans="1:17" s="156" customFormat="1" ht="12.75">
      <c r="A225" s="492"/>
      <c r="B225" s="413"/>
      <c r="C225" s="82"/>
      <c r="D225" s="82"/>
      <c r="E225" s="82"/>
      <c r="F225" s="78"/>
      <c r="G225" s="78"/>
      <c r="H225" s="78"/>
      <c r="I225" s="78"/>
      <c r="J225" s="78"/>
      <c r="K225" s="78"/>
      <c r="L225" s="78"/>
      <c r="M225" s="82"/>
      <c r="N225" s="78"/>
      <c r="O225" s="78"/>
      <c r="P225" s="78"/>
      <c r="Q225" s="78"/>
    </row>
    <row r="226" spans="1:17" s="156" customFormat="1" ht="12.75">
      <c r="A226" s="492"/>
      <c r="B226" s="411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</row>
    <row r="227" spans="1:17" s="156" customFormat="1" ht="12.75">
      <c r="A227" s="492"/>
      <c r="B227" s="411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</row>
    <row r="228" spans="1:17" s="156" customFormat="1" ht="12.75">
      <c r="A228" s="492"/>
      <c r="B228" s="80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</row>
    <row r="229" spans="1:17" s="156" customFormat="1" ht="12.75">
      <c r="A229" s="492"/>
      <c r="B229" s="80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</row>
    <row r="230" spans="1:17" s="156" customFormat="1" ht="12.75">
      <c r="A230" s="492"/>
      <c r="B230" s="80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</row>
    <row r="231" spans="1:17" s="156" customFormat="1" ht="12.75">
      <c r="A231" s="492"/>
      <c r="B231" s="80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</row>
    <row r="232" spans="1:17" s="156" customFormat="1" ht="12.75">
      <c r="A232" s="492"/>
      <c r="B232" s="80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</row>
    <row r="233" spans="1:17" s="156" customFormat="1" ht="12.75">
      <c r="A233" s="492"/>
      <c r="B233" s="411"/>
      <c r="C233" s="78"/>
      <c r="D233" s="78"/>
      <c r="E233" s="78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</row>
    <row r="234" spans="1:17" s="156" customFormat="1" ht="12.75">
      <c r="A234" s="492"/>
      <c r="B234" s="411"/>
      <c r="C234" s="78"/>
      <c r="D234" s="78"/>
      <c r="E234" s="78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</row>
    <row r="235" spans="1:17" s="156" customFormat="1" ht="12.75">
      <c r="A235" s="492"/>
      <c r="B235" s="411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</row>
    <row r="236" spans="1:17" s="156" customFormat="1" ht="12.75">
      <c r="A236" s="492"/>
      <c r="B236" s="80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</row>
    <row r="237" spans="1:17" s="156" customFormat="1" ht="12.75">
      <c r="A237" s="492"/>
      <c r="B237" s="80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</row>
    <row r="238" spans="1:17" s="156" customFormat="1" ht="12.75">
      <c r="A238" s="492"/>
      <c r="B238" s="80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</row>
    <row r="239" spans="1:17" s="156" customFormat="1" ht="12.75">
      <c r="A239" s="492"/>
      <c r="B239" s="80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</row>
    <row r="240" spans="1:17" s="156" customFormat="1" ht="12.75">
      <c r="A240" s="492"/>
      <c r="B240" s="411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</row>
    <row r="241" spans="1:17" s="156" customFormat="1" ht="12.75">
      <c r="A241" s="492"/>
      <c r="B241" s="80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</row>
    <row r="242" spans="1:17" s="156" customFormat="1" ht="12.75">
      <c r="A242" s="492"/>
      <c r="B242" s="80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</row>
    <row r="243" spans="1:17" s="156" customFormat="1" ht="12.75">
      <c r="A243" s="492"/>
      <c r="B243" s="80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</row>
    <row r="244" spans="1:17" s="156" customFormat="1" ht="12.75">
      <c r="A244" s="492"/>
      <c r="B244" s="80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</row>
    <row r="245" spans="1:17" s="156" customFormat="1" ht="12.75">
      <c r="A245" s="492"/>
      <c r="B245" s="80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</row>
    <row r="246" spans="1:17" s="156" customFormat="1" ht="12.75">
      <c r="A246" s="76"/>
      <c r="B246" s="76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</row>
    <row r="247" spans="1:17" s="156" customFormat="1" ht="12.75">
      <c r="A247" s="413"/>
      <c r="B247" s="413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</row>
    <row r="248" spans="1:17" s="156" customFormat="1" ht="12.75">
      <c r="A248" s="76"/>
      <c r="B248" s="76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</row>
    <row r="249" spans="1:17" s="156" customFormat="1" ht="12.75">
      <c r="A249" s="492"/>
      <c r="B249" s="413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</row>
    <row r="250" spans="1:17" s="156" customFormat="1" ht="12.75">
      <c r="A250" s="492"/>
      <c r="B250" s="413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</row>
    <row r="251" spans="1:17" s="156" customFormat="1" ht="12.75">
      <c r="A251" s="76"/>
      <c r="B251" s="76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</row>
    <row r="252" spans="1:17" s="156" customFormat="1" ht="12.75">
      <c r="A252" s="492"/>
      <c r="B252" s="413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</row>
    <row r="253" spans="1:17" s="156" customFormat="1" ht="12.75">
      <c r="A253" s="492"/>
      <c r="B253" s="83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</row>
    <row r="254" spans="1:17" s="156" customFormat="1" ht="12.75">
      <c r="A254" s="492"/>
      <c r="B254" s="83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</row>
    <row r="255" spans="1:17" s="156" customFormat="1" ht="12.75">
      <c r="A255" s="492"/>
      <c r="B255" s="83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</row>
    <row r="256" spans="1:17" s="156" customFormat="1" ht="12.75">
      <c r="A256" s="492"/>
      <c r="B256" s="83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</row>
    <row r="257" spans="1:17" s="156" customFormat="1" ht="12.75">
      <c r="A257" s="76"/>
      <c r="B257" s="84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</row>
    <row r="258" spans="1:17" s="156" customFormat="1" ht="12.75">
      <c r="A258" s="494"/>
      <c r="B258" s="85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</row>
    <row r="259" spans="1:17" s="156" customFormat="1" ht="12.75">
      <c r="A259" s="494"/>
      <c r="B259" s="85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</row>
    <row r="260" spans="1:17" s="156" customFormat="1" ht="12.75">
      <c r="A260" s="494"/>
      <c r="B260" s="85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</row>
    <row r="261" spans="1:17" s="156" customFormat="1" ht="12.75">
      <c r="A261" s="494"/>
      <c r="B261" s="85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</row>
    <row r="262" spans="1:17" s="156" customFormat="1" ht="12.75">
      <c r="A262" s="494"/>
      <c r="B262" s="85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</row>
    <row r="263" spans="1:17" s="156" customFormat="1" ht="12.75">
      <c r="A263" s="494"/>
      <c r="B263" s="85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</row>
    <row r="264" spans="1:17" s="156" customFormat="1" ht="12.75">
      <c r="A264" s="494"/>
      <c r="B264" s="85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</row>
    <row r="265" spans="1:17" s="156" customFormat="1" ht="12.75">
      <c r="A265" s="494"/>
      <c r="B265" s="83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</row>
    <row r="266" spans="1:17" s="156" customFormat="1" ht="12.75">
      <c r="A266" s="494"/>
      <c r="B266" s="83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</row>
    <row r="267" spans="1:17" s="156" customFormat="1" ht="12.75">
      <c r="A267" s="494"/>
      <c r="B267" s="85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</row>
    <row r="268" spans="1:17" s="156" customFormat="1" ht="12.75">
      <c r="A268" s="494"/>
      <c r="B268" s="85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</row>
    <row r="269" spans="1:17" s="156" customFormat="1" ht="12.75">
      <c r="A269" s="494"/>
      <c r="B269" s="83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</row>
    <row r="270" spans="1:17" s="156" customFormat="1" ht="12.75">
      <c r="A270" s="412"/>
      <c r="B270" s="83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</row>
    <row r="271" spans="1:17" s="156" customFormat="1" ht="12.75">
      <c r="A271" s="76"/>
      <c r="B271" s="84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</row>
    <row r="272" spans="1:17" s="156" customFormat="1" ht="12.75">
      <c r="A272" s="494"/>
      <c r="B272" s="85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</row>
    <row r="273" spans="1:17" s="156" customFormat="1" ht="12.75">
      <c r="A273" s="494"/>
      <c r="B273" s="85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</row>
    <row r="274" spans="1:17" s="156" customFormat="1" ht="12.75">
      <c r="A274" s="76"/>
      <c r="B274" s="84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</row>
    <row r="275" spans="1:17" s="156" customFormat="1" ht="12.75">
      <c r="A275" s="494"/>
      <c r="B275" s="85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</row>
    <row r="276" spans="1:17" s="156" customFormat="1" ht="12.75">
      <c r="A276" s="494"/>
      <c r="B276" s="85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</row>
    <row r="277" spans="1:17" s="156" customFormat="1" ht="12.75">
      <c r="A277" s="494"/>
      <c r="B277" s="85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</row>
    <row r="278" spans="1:17" s="156" customFormat="1" ht="12.75">
      <c r="A278" s="494"/>
      <c r="B278" s="85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</row>
    <row r="279" spans="1:17" s="156" customFormat="1" ht="12.75">
      <c r="A279" s="494"/>
      <c r="B279" s="85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</row>
    <row r="280" spans="1:17" s="156" customFormat="1" ht="12.75">
      <c r="A280" s="494"/>
      <c r="B280" s="85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</row>
    <row r="281" spans="1:17" s="156" customFormat="1" ht="12.75">
      <c r="A281" s="494"/>
      <c r="B281" s="85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</row>
    <row r="282" spans="1:17" s="156" customFormat="1" ht="12.75">
      <c r="A282" s="494"/>
      <c r="B282" s="85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</row>
    <row r="283" spans="1:17" s="156" customFormat="1" ht="12.75">
      <c r="A283" s="494"/>
      <c r="B283" s="85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</row>
    <row r="284" spans="1:17" s="156" customFormat="1" ht="12.75">
      <c r="A284" s="494"/>
      <c r="B284" s="85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</row>
    <row r="285" spans="1:17" s="156" customFormat="1" ht="12.75">
      <c r="A285" s="76"/>
      <c r="B285" s="84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</row>
    <row r="286" spans="1:17" s="156" customFormat="1" ht="12.75">
      <c r="A286" s="494"/>
      <c r="B286" s="85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</row>
    <row r="287" spans="1:17" s="156" customFormat="1" ht="12.75">
      <c r="A287" s="494"/>
      <c r="B287" s="85"/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</row>
    <row r="288" spans="1:17" s="156" customFormat="1" ht="12.75">
      <c r="A288" s="494"/>
      <c r="B288" s="85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</row>
    <row r="289" spans="1:17" s="156" customFormat="1" ht="12.75">
      <c r="A289" s="494"/>
      <c r="B289" s="85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</row>
    <row r="290" spans="1:17" s="156" customFormat="1" ht="12.75">
      <c r="A290" s="494"/>
      <c r="B290" s="85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</row>
    <row r="291" spans="1:17" s="156" customFormat="1" ht="12.75">
      <c r="A291" s="494"/>
      <c r="B291" s="83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</row>
    <row r="292" spans="1:17" s="156" customFormat="1" ht="12.75">
      <c r="A292" s="412"/>
      <c r="B292" s="83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</row>
    <row r="293" spans="1:17" s="156" customFormat="1" ht="12.75">
      <c r="A293" s="76"/>
      <c r="B293" s="84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</row>
    <row r="294" spans="1:17" s="156" customFormat="1" ht="12.75">
      <c r="A294" s="494"/>
      <c r="B294" s="85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</row>
    <row r="295" spans="1:17" s="156" customFormat="1" ht="12.75">
      <c r="A295" s="494"/>
      <c r="B295" s="85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</row>
    <row r="296" spans="1:17" s="156" customFormat="1" ht="12.75">
      <c r="A296" s="494"/>
      <c r="B296" s="85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</row>
    <row r="297" spans="1:17" s="156" customFormat="1" ht="12.75">
      <c r="A297" s="494"/>
      <c r="B297" s="83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</row>
    <row r="298" spans="1:17" s="156" customFormat="1" ht="12.75">
      <c r="A298" s="412"/>
      <c r="B298" s="83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</row>
    <row r="299" spans="1:17" s="156" customFormat="1" ht="12.75">
      <c r="A299" s="76"/>
      <c r="B299" s="84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</row>
    <row r="300" spans="1:17" s="156" customFormat="1" ht="12.75">
      <c r="A300" s="494"/>
      <c r="B300" s="85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</row>
    <row r="301" spans="1:17" s="156" customFormat="1" ht="12.75">
      <c r="A301" s="494"/>
      <c r="B301" s="85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</row>
    <row r="302" spans="1:17" s="156" customFormat="1" ht="12.75">
      <c r="A302" s="494"/>
      <c r="B302" s="83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</row>
    <row r="303" spans="1:17" s="156" customFormat="1" ht="12.75">
      <c r="A303" s="494"/>
      <c r="B303" s="83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</row>
    <row r="304" spans="1:17" s="156" customFormat="1" ht="12.75">
      <c r="A304" s="494"/>
      <c r="B304" s="413"/>
      <c r="C304" s="82"/>
      <c r="D304" s="82"/>
      <c r="E304" s="82"/>
      <c r="F304" s="78"/>
      <c r="G304" s="78"/>
      <c r="H304" s="78"/>
      <c r="I304" s="78"/>
      <c r="J304" s="78"/>
      <c r="K304" s="78"/>
      <c r="L304" s="78"/>
      <c r="M304" s="82"/>
      <c r="N304" s="78"/>
      <c r="O304" s="78"/>
      <c r="P304" s="78"/>
      <c r="Q304" s="78"/>
    </row>
    <row r="305" spans="1:17" s="156" customFormat="1" ht="12.75">
      <c r="A305" s="411"/>
      <c r="B305" s="413"/>
      <c r="C305" s="82"/>
      <c r="D305" s="82"/>
      <c r="E305" s="82"/>
      <c r="F305" s="78"/>
      <c r="G305" s="78"/>
      <c r="H305" s="78"/>
      <c r="I305" s="78"/>
      <c r="J305" s="78"/>
      <c r="K305" s="78"/>
      <c r="L305" s="78"/>
      <c r="M305" s="82"/>
      <c r="N305" s="78"/>
      <c r="O305" s="78"/>
      <c r="P305" s="78"/>
      <c r="Q305" s="78"/>
    </row>
    <row r="306" spans="1:17" s="156" customFormat="1" ht="12.75">
      <c r="A306" s="76"/>
      <c r="B306" s="76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</row>
    <row r="307" spans="1:17" s="156" customFormat="1" ht="12.75">
      <c r="A307" s="492"/>
      <c r="B307" s="413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</row>
    <row r="308" spans="1:17" s="156" customFormat="1" ht="12.75">
      <c r="A308" s="492"/>
      <c r="B308" s="413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</row>
    <row r="309" spans="1:17" s="156" customFormat="1" ht="12.75">
      <c r="A309" s="492"/>
      <c r="B309" s="413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</row>
    <row r="310" spans="1:17" s="156" customFormat="1" ht="12.75">
      <c r="A310" s="492"/>
      <c r="B310" s="413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</row>
    <row r="311" spans="1:17" s="156" customFormat="1" ht="12.75">
      <c r="A311" s="492"/>
      <c r="B311" s="413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</row>
    <row r="312" spans="1:17" s="156" customFormat="1" ht="12.75">
      <c r="A312" s="492"/>
      <c r="B312" s="413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</row>
    <row r="313" spans="1:17" s="156" customFormat="1" ht="12.75">
      <c r="A313" s="76"/>
      <c r="B313" s="76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</row>
    <row r="314" spans="1:17" s="156" customFormat="1" ht="12.75">
      <c r="A314" s="492"/>
      <c r="B314" s="413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</row>
    <row r="315" spans="1:17" s="156" customFormat="1" ht="12.75">
      <c r="A315" s="492"/>
      <c r="B315" s="413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</row>
    <row r="316" spans="1:17" s="156" customFormat="1" ht="12.75">
      <c r="A316" s="492"/>
      <c r="B316" s="413"/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</row>
    <row r="317" spans="1:17" s="156" customFormat="1" ht="12.75">
      <c r="A317" s="492"/>
      <c r="B317" s="413"/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</row>
    <row r="318" spans="1:17" s="156" customFormat="1" ht="12.75">
      <c r="A318" s="492"/>
      <c r="B318" s="413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</row>
    <row r="319" spans="1:17" s="156" customFormat="1" ht="12.75">
      <c r="A319" s="492"/>
      <c r="B319" s="413"/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</row>
    <row r="320" spans="1:17" s="156" customFormat="1" ht="12.75">
      <c r="A320" s="492"/>
      <c r="B320" s="413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</row>
    <row r="321" spans="1:17" s="156" customFormat="1" ht="12.75">
      <c r="A321" s="492"/>
      <c r="B321" s="413"/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</row>
    <row r="322" spans="1:17" s="156" customFormat="1" ht="12.75">
      <c r="A322" s="492"/>
      <c r="B322" s="413"/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</row>
    <row r="323" spans="1:17" s="156" customFormat="1" ht="12.75">
      <c r="A323" s="492"/>
      <c r="B323" s="80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</row>
    <row r="324" spans="1:17" s="156" customFormat="1" ht="12.75">
      <c r="A324" s="492"/>
      <c r="B324" s="80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</row>
    <row r="325" spans="1:17" s="156" customFormat="1" ht="12.75">
      <c r="A325" s="492"/>
      <c r="B325" s="412"/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</row>
    <row r="326" spans="1:17" s="156" customFormat="1" ht="12.75">
      <c r="A326" s="492"/>
      <c r="B326" s="80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</row>
    <row r="327" spans="1:17" s="156" customFormat="1" ht="12.75">
      <c r="A327" s="413"/>
      <c r="B327" s="80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</row>
    <row r="328" spans="1:17" s="156" customFormat="1" ht="12.75">
      <c r="A328" s="76"/>
      <c r="B328" s="76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</row>
    <row r="329" spans="1:17" s="156" customFormat="1" ht="12.75">
      <c r="A329" s="413"/>
      <c r="B329" s="413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</row>
    <row r="330" spans="1:17" s="156" customFormat="1" ht="12.75">
      <c r="A330" s="76"/>
      <c r="B330" s="76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</row>
    <row r="331" spans="1:17" s="156" customFormat="1" ht="12.75">
      <c r="A331" s="492"/>
      <c r="B331" s="413"/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</row>
    <row r="332" spans="1:17" s="156" customFormat="1" ht="12.75">
      <c r="A332" s="492"/>
      <c r="B332" s="413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</row>
    <row r="333" spans="1:17" s="156" customFormat="1" ht="12.75">
      <c r="A333" s="493"/>
      <c r="B333" s="493"/>
      <c r="C333" s="86"/>
      <c r="D333" s="86"/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</row>
    <row r="334" spans="1:17" s="156" customFormat="1" ht="12.75">
      <c r="A334" s="417"/>
      <c r="B334" s="417"/>
      <c r="G334" s="421"/>
      <c r="H334" s="421"/>
      <c r="I334" s="421"/>
      <c r="J334" s="421"/>
      <c r="K334" s="421"/>
      <c r="L334" s="421"/>
      <c r="M334" s="421"/>
      <c r="N334" s="421"/>
      <c r="O334" s="421"/>
      <c r="P334" s="421"/>
      <c r="Q334" s="421"/>
    </row>
    <row r="335" spans="1:17" s="156" customFormat="1" ht="12.75">
      <c r="A335" s="417"/>
      <c r="B335" s="417"/>
      <c r="C335" s="418"/>
      <c r="D335" s="418"/>
      <c r="E335" s="418"/>
      <c r="F335" s="418"/>
      <c r="G335" s="418"/>
      <c r="H335" s="418"/>
      <c r="I335" s="418"/>
      <c r="J335" s="418"/>
      <c r="K335" s="418"/>
      <c r="L335" s="418"/>
      <c r="M335" s="418"/>
      <c r="N335" s="418"/>
      <c r="O335" s="418"/>
      <c r="P335" s="418"/>
      <c r="Q335" s="418"/>
    </row>
    <row r="336" spans="1:17" s="156" customFormat="1" ht="12.75">
      <c r="A336" s="417"/>
      <c r="B336" s="417"/>
      <c r="C336" s="418"/>
      <c r="D336" s="418"/>
      <c r="E336" s="418"/>
      <c r="F336" s="418"/>
      <c r="G336" s="418"/>
      <c r="H336" s="418"/>
      <c r="I336" s="418"/>
      <c r="J336" s="418"/>
      <c r="K336" s="418"/>
      <c r="L336" s="418"/>
      <c r="M336" s="418"/>
      <c r="N336" s="418"/>
      <c r="O336" s="418"/>
      <c r="P336" s="418"/>
      <c r="Q336" s="418"/>
    </row>
    <row r="337" spans="1:17" s="156" customFormat="1" ht="12.75">
      <c r="A337" s="417"/>
      <c r="B337" s="417"/>
      <c r="C337" s="418"/>
      <c r="D337" s="418"/>
      <c r="E337" s="418"/>
      <c r="F337" s="418"/>
      <c r="G337" s="418"/>
      <c r="H337" s="418"/>
      <c r="I337" s="418"/>
      <c r="J337" s="418"/>
      <c r="K337" s="418"/>
      <c r="L337" s="418"/>
      <c r="M337" s="418"/>
      <c r="N337" s="418"/>
      <c r="O337" s="418"/>
      <c r="P337" s="418"/>
      <c r="Q337" s="418"/>
    </row>
    <row r="338" spans="1:17" s="156" customFormat="1" ht="12.75">
      <c r="A338" s="417"/>
      <c r="B338" s="417"/>
      <c r="C338" s="418"/>
      <c r="D338" s="418"/>
      <c r="E338" s="418"/>
      <c r="F338" s="418"/>
      <c r="G338" s="418"/>
      <c r="H338" s="418"/>
      <c r="I338" s="418"/>
      <c r="J338" s="418"/>
      <c r="K338" s="418"/>
      <c r="L338" s="418"/>
      <c r="M338" s="418"/>
      <c r="N338" s="418"/>
      <c r="O338" s="418"/>
      <c r="P338" s="418"/>
      <c r="Q338" s="418"/>
    </row>
    <row r="339" spans="1:17" s="156" customFormat="1" ht="12.75">
      <c r="A339" s="417"/>
      <c r="B339" s="417"/>
      <c r="C339" s="418"/>
      <c r="D339" s="418"/>
      <c r="E339" s="418"/>
      <c r="F339" s="418"/>
      <c r="G339" s="418"/>
      <c r="H339" s="418"/>
      <c r="I339" s="418"/>
      <c r="J339" s="418"/>
      <c r="K339" s="418"/>
      <c r="L339" s="418"/>
      <c r="M339" s="418"/>
      <c r="N339" s="418"/>
      <c r="O339" s="418"/>
      <c r="P339" s="418"/>
      <c r="Q339" s="418"/>
    </row>
    <row r="340" spans="1:17" s="156" customFormat="1" ht="12.75">
      <c r="A340" s="417"/>
      <c r="B340" s="417"/>
      <c r="C340" s="418"/>
      <c r="D340" s="418"/>
      <c r="E340" s="418"/>
      <c r="F340" s="418"/>
      <c r="G340" s="418"/>
      <c r="H340" s="418"/>
      <c r="I340" s="418"/>
      <c r="J340" s="418"/>
      <c r="K340" s="418"/>
      <c r="L340" s="418"/>
      <c r="M340" s="418"/>
      <c r="N340" s="418"/>
      <c r="O340" s="418"/>
      <c r="P340" s="418"/>
      <c r="Q340" s="418"/>
    </row>
    <row r="341" spans="1:17" s="156" customFormat="1" ht="12.75">
      <c r="A341" s="417"/>
      <c r="B341" s="417"/>
      <c r="C341" s="418"/>
      <c r="D341" s="418"/>
      <c r="E341" s="418"/>
      <c r="F341" s="418"/>
      <c r="G341" s="418"/>
      <c r="H341" s="418"/>
      <c r="I341" s="418"/>
      <c r="J341" s="418"/>
      <c r="K341" s="418"/>
      <c r="L341" s="418"/>
      <c r="M341" s="418"/>
      <c r="N341" s="418"/>
      <c r="O341" s="418"/>
      <c r="P341" s="418"/>
      <c r="Q341" s="418"/>
    </row>
    <row r="342" spans="1:17" s="156" customFormat="1" ht="12.75">
      <c r="A342" s="417"/>
      <c r="B342" s="417"/>
      <c r="C342" s="418"/>
      <c r="D342" s="418"/>
      <c r="E342" s="418"/>
      <c r="F342" s="418"/>
      <c r="G342" s="418"/>
      <c r="H342" s="418"/>
      <c r="I342" s="418"/>
      <c r="J342" s="418"/>
      <c r="K342" s="418"/>
      <c r="L342" s="418"/>
      <c r="M342" s="418"/>
      <c r="N342" s="418"/>
      <c r="O342" s="418"/>
      <c r="P342" s="418"/>
      <c r="Q342" s="418"/>
    </row>
    <row r="343" spans="1:17" s="156" customFormat="1" ht="12.75">
      <c r="A343" s="417"/>
      <c r="B343" s="417"/>
      <c r="C343" s="418"/>
      <c r="D343" s="418"/>
      <c r="E343" s="418"/>
      <c r="F343" s="418"/>
      <c r="G343" s="418"/>
      <c r="H343" s="418"/>
      <c r="I343" s="418"/>
      <c r="J343" s="418"/>
      <c r="K343" s="418"/>
      <c r="L343" s="418"/>
      <c r="M343" s="418"/>
      <c r="N343" s="418"/>
      <c r="O343" s="418"/>
      <c r="P343" s="418"/>
      <c r="Q343" s="418"/>
    </row>
    <row r="344" spans="1:17" s="156" customFormat="1" ht="12.75">
      <c r="A344" s="417"/>
      <c r="B344" s="417"/>
      <c r="C344" s="418"/>
      <c r="D344" s="418"/>
      <c r="E344" s="418"/>
      <c r="F344" s="418"/>
      <c r="G344" s="418"/>
      <c r="H344" s="418"/>
      <c r="I344" s="418"/>
      <c r="J344" s="418"/>
      <c r="K344" s="418"/>
      <c r="L344" s="418"/>
      <c r="M344" s="418"/>
      <c r="N344" s="418"/>
      <c r="O344" s="418"/>
      <c r="P344" s="418"/>
      <c r="Q344" s="418"/>
    </row>
    <row r="345" spans="1:17" s="156" customFormat="1" ht="12.75">
      <c r="A345" s="417"/>
      <c r="B345" s="417"/>
      <c r="C345" s="418"/>
      <c r="D345" s="418"/>
      <c r="E345" s="418"/>
      <c r="F345" s="418"/>
      <c r="G345" s="418"/>
      <c r="H345" s="418"/>
      <c r="I345" s="418"/>
      <c r="J345" s="418"/>
      <c r="K345" s="418"/>
      <c r="L345" s="418"/>
      <c r="M345" s="418"/>
      <c r="N345" s="418"/>
      <c r="O345" s="418"/>
      <c r="P345" s="418"/>
      <c r="Q345" s="418"/>
    </row>
    <row r="346" spans="1:17" s="156" customFormat="1" ht="12.75">
      <c r="A346" s="417"/>
      <c r="B346" s="417"/>
      <c r="C346" s="418"/>
      <c r="D346" s="418"/>
      <c r="E346" s="418"/>
      <c r="F346" s="418"/>
      <c r="G346" s="418"/>
      <c r="H346" s="418"/>
      <c r="I346" s="418"/>
      <c r="J346" s="418"/>
      <c r="K346" s="418"/>
      <c r="L346" s="418"/>
      <c r="M346" s="418"/>
      <c r="N346" s="418"/>
      <c r="O346" s="418"/>
      <c r="P346" s="418"/>
      <c r="Q346" s="418"/>
    </row>
    <row r="347" spans="1:17" s="156" customFormat="1" ht="12.75">
      <c r="A347" s="417"/>
      <c r="B347" s="417"/>
      <c r="C347" s="418"/>
      <c r="D347" s="418"/>
      <c r="E347" s="418"/>
      <c r="F347" s="418"/>
      <c r="G347" s="418"/>
      <c r="H347" s="418"/>
      <c r="I347" s="418"/>
      <c r="J347" s="418"/>
      <c r="K347" s="418"/>
      <c r="L347" s="418"/>
      <c r="M347" s="418"/>
      <c r="N347" s="418"/>
      <c r="O347" s="418"/>
      <c r="P347" s="418"/>
      <c r="Q347" s="418"/>
    </row>
    <row r="348" spans="1:17" s="156" customFormat="1" ht="12.75">
      <c r="A348" s="417"/>
      <c r="B348" s="417"/>
      <c r="C348" s="418"/>
      <c r="D348" s="418"/>
      <c r="E348" s="418"/>
      <c r="F348" s="418"/>
      <c r="G348" s="418"/>
      <c r="H348" s="418"/>
      <c r="I348" s="418"/>
      <c r="J348" s="418"/>
      <c r="K348" s="418"/>
      <c r="L348" s="418"/>
      <c r="M348" s="418"/>
      <c r="N348" s="418"/>
      <c r="O348" s="418"/>
      <c r="P348" s="418"/>
      <c r="Q348" s="418"/>
    </row>
    <row r="349" spans="1:17" s="156" customFormat="1" ht="12.75">
      <c r="A349" s="417"/>
      <c r="B349" s="417"/>
      <c r="C349" s="418"/>
      <c r="D349" s="418"/>
      <c r="E349" s="418"/>
      <c r="F349" s="418"/>
      <c r="G349" s="418"/>
      <c r="H349" s="418"/>
      <c r="I349" s="418"/>
      <c r="J349" s="418"/>
      <c r="K349" s="418"/>
      <c r="L349" s="418"/>
      <c r="M349" s="418"/>
      <c r="N349" s="418"/>
      <c r="O349" s="418"/>
      <c r="P349" s="418"/>
      <c r="Q349" s="418"/>
    </row>
    <row r="350" spans="1:17" s="156" customFormat="1" ht="12.75">
      <c r="A350" s="417"/>
      <c r="B350" s="417"/>
      <c r="C350" s="418"/>
      <c r="D350" s="418"/>
      <c r="E350" s="418"/>
      <c r="F350" s="418"/>
      <c r="G350" s="418"/>
      <c r="H350" s="418"/>
      <c r="I350" s="418"/>
      <c r="J350" s="418"/>
      <c r="K350" s="418"/>
      <c r="L350" s="418"/>
      <c r="M350" s="418"/>
      <c r="N350" s="418"/>
      <c r="O350" s="418"/>
      <c r="P350" s="418"/>
      <c r="Q350" s="418"/>
    </row>
    <row r="351" spans="1:17" s="156" customFormat="1" ht="12.75">
      <c r="A351" s="417"/>
      <c r="B351" s="417"/>
      <c r="C351" s="418"/>
      <c r="D351" s="418"/>
      <c r="E351" s="418"/>
      <c r="F351" s="418"/>
      <c r="G351" s="418"/>
      <c r="H351" s="418"/>
      <c r="I351" s="418"/>
      <c r="J351" s="418"/>
      <c r="K351" s="418"/>
      <c r="L351" s="418"/>
      <c r="M351" s="418"/>
      <c r="N351" s="418"/>
      <c r="O351" s="418"/>
      <c r="P351" s="418"/>
      <c r="Q351" s="418"/>
    </row>
    <row r="352" spans="1:17" s="156" customFormat="1" ht="12.75">
      <c r="A352" s="417"/>
      <c r="B352" s="417"/>
      <c r="C352" s="418"/>
      <c r="D352" s="418"/>
      <c r="E352" s="418"/>
      <c r="F352" s="418"/>
      <c r="G352" s="418"/>
      <c r="H352" s="418"/>
      <c r="I352" s="418"/>
      <c r="J352" s="418"/>
      <c r="K352" s="418"/>
      <c r="L352" s="418"/>
      <c r="M352" s="418"/>
      <c r="N352" s="418"/>
      <c r="O352" s="418"/>
      <c r="P352" s="418"/>
      <c r="Q352" s="418"/>
    </row>
    <row r="353" spans="1:17" s="156" customFormat="1" ht="12.75">
      <c r="A353" s="417"/>
      <c r="B353" s="417"/>
      <c r="C353" s="418"/>
      <c r="D353" s="418"/>
      <c r="E353" s="418"/>
      <c r="F353" s="418"/>
      <c r="G353" s="418"/>
      <c r="H353" s="418"/>
      <c r="I353" s="418"/>
      <c r="J353" s="418"/>
      <c r="K353" s="418"/>
      <c r="L353" s="418"/>
      <c r="M353" s="418"/>
      <c r="N353" s="418"/>
      <c r="O353" s="418"/>
      <c r="P353" s="418"/>
      <c r="Q353" s="418"/>
    </row>
    <row r="354" spans="1:17" s="156" customFormat="1" ht="12.75">
      <c r="A354" s="417"/>
      <c r="B354" s="417"/>
      <c r="C354" s="418"/>
      <c r="D354" s="418"/>
      <c r="E354" s="418"/>
      <c r="F354" s="418"/>
      <c r="G354" s="418"/>
      <c r="H354" s="418"/>
      <c r="I354" s="418"/>
      <c r="J354" s="418"/>
      <c r="K354" s="418"/>
      <c r="L354" s="418"/>
      <c r="M354" s="418"/>
      <c r="N354" s="418"/>
      <c r="O354" s="418"/>
      <c r="P354" s="418"/>
      <c r="Q354" s="418"/>
    </row>
    <row r="355" spans="1:17" s="156" customFormat="1" ht="12.75">
      <c r="A355" s="417"/>
      <c r="B355" s="417"/>
      <c r="C355" s="418"/>
      <c r="D355" s="418"/>
      <c r="E355" s="418"/>
      <c r="F355" s="418"/>
      <c r="G355" s="418"/>
      <c r="H355" s="418"/>
      <c r="I355" s="418"/>
      <c r="J355" s="418"/>
      <c r="K355" s="418"/>
      <c r="L355" s="418"/>
      <c r="M355" s="418"/>
      <c r="N355" s="418"/>
      <c r="O355" s="418"/>
      <c r="P355" s="418"/>
      <c r="Q355" s="418"/>
    </row>
    <row r="356" spans="1:17" s="156" customFormat="1" ht="12.75">
      <c r="A356" s="417"/>
      <c r="B356" s="417"/>
      <c r="C356" s="418"/>
      <c r="D356" s="418"/>
      <c r="E356" s="418"/>
      <c r="F356" s="418"/>
      <c r="G356" s="418"/>
      <c r="H356" s="418"/>
      <c r="I356" s="418"/>
      <c r="J356" s="418"/>
      <c r="K356" s="418"/>
      <c r="L356" s="418"/>
      <c r="M356" s="418"/>
      <c r="N356" s="418"/>
      <c r="O356" s="418"/>
      <c r="P356" s="418"/>
      <c r="Q356" s="418"/>
    </row>
    <row r="357" spans="1:17" s="156" customFormat="1" ht="12.75">
      <c r="A357" s="417"/>
      <c r="B357" s="417"/>
      <c r="C357" s="418"/>
      <c r="D357" s="418"/>
      <c r="E357" s="418"/>
      <c r="F357" s="418"/>
      <c r="G357" s="418"/>
      <c r="H357" s="418"/>
      <c r="I357" s="418"/>
      <c r="J357" s="418"/>
      <c r="K357" s="418"/>
      <c r="L357" s="418"/>
      <c r="M357" s="418"/>
      <c r="N357" s="418"/>
      <c r="O357" s="418"/>
      <c r="P357" s="418"/>
      <c r="Q357" s="418"/>
    </row>
    <row r="358" spans="1:17" s="156" customFormat="1" ht="12.75">
      <c r="A358" s="417"/>
      <c r="B358" s="417"/>
      <c r="C358" s="418"/>
      <c r="D358" s="418"/>
      <c r="E358" s="418"/>
      <c r="F358" s="418"/>
      <c r="G358" s="418"/>
      <c r="H358" s="418"/>
      <c r="I358" s="418"/>
      <c r="J358" s="418"/>
      <c r="K358" s="418"/>
      <c r="L358" s="418"/>
      <c r="M358" s="418"/>
      <c r="N358" s="418"/>
      <c r="O358" s="418"/>
      <c r="P358" s="418"/>
      <c r="Q358" s="418"/>
    </row>
    <row r="359" spans="1:17" s="156" customFormat="1" ht="12.75">
      <c r="A359" s="417"/>
      <c r="B359" s="417"/>
      <c r="C359" s="418"/>
      <c r="D359" s="418"/>
      <c r="E359" s="418"/>
      <c r="F359" s="418"/>
      <c r="G359" s="418"/>
      <c r="H359" s="418"/>
      <c r="I359" s="418"/>
      <c r="J359" s="418"/>
      <c r="K359" s="418"/>
      <c r="L359" s="418"/>
      <c r="M359" s="418"/>
      <c r="N359" s="418"/>
      <c r="O359" s="418"/>
      <c r="P359" s="418"/>
      <c r="Q359" s="418"/>
    </row>
    <row r="360" spans="1:17" s="156" customFormat="1" ht="12.75">
      <c r="A360" s="417"/>
      <c r="B360" s="417"/>
      <c r="C360" s="418"/>
      <c r="D360" s="418"/>
      <c r="E360" s="418"/>
      <c r="F360" s="418"/>
      <c r="G360" s="418"/>
      <c r="H360" s="418"/>
      <c r="I360" s="418"/>
      <c r="J360" s="418"/>
      <c r="K360" s="418"/>
      <c r="L360" s="418"/>
      <c r="M360" s="418"/>
      <c r="N360" s="418"/>
      <c r="O360" s="418"/>
      <c r="P360" s="418"/>
      <c r="Q360" s="418"/>
    </row>
    <row r="361" spans="1:17" s="156" customFormat="1" ht="12.75">
      <c r="A361" s="417"/>
      <c r="B361" s="417"/>
      <c r="C361" s="418"/>
      <c r="D361" s="418"/>
      <c r="E361" s="418"/>
      <c r="F361" s="418"/>
      <c r="G361" s="418"/>
      <c r="H361" s="418"/>
      <c r="I361" s="418"/>
      <c r="J361" s="418"/>
      <c r="K361" s="418"/>
      <c r="L361" s="418"/>
      <c r="M361" s="418"/>
      <c r="N361" s="418"/>
      <c r="O361" s="418"/>
      <c r="P361" s="418"/>
      <c r="Q361" s="418"/>
    </row>
    <row r="362" spans="1:17" s="156" customFormat="1" ht="12.75">
      <c r="A362" s="417"/>
      <c r="B362" s="417"/>
      <c r="C362" s="418"/>
      <c r="D362" s="418"/>
      <c r="E362" s="418"/>
      <c r="F362" s="418"/>
      <c r="G362" s="418"/>
      <c r="H362" s="418"/>
      <c r="I362" s="418"/>
      <c r="J362" s="418"/>
      <c r="K362" s="418"/>
      <c r="L362" s="418"/>
      <c r="M362" s="418"/>
      <c r="N362" s="418"/>
      <c r="O362" s="418"/>
      <c r="P362" s="418"/>
      <c r="Q362" s="418"/>
    </row>
    <row r="363" spans="1:17" s="156" customFormat="1" ht="12.75">
      <c r="A363" s="417"/>
      <c r="B363" s="417"/>
      <c r="C363" s="418"/>
      <c r="D363" s="418"/>
      <c r="E363" s="418"/>
      <c r="F363" s="418"/>
      <c r="G363" s="418"/>
      <c r="H363" s="418"/>
      <c r="I363" s="418"/>
      <c r="J363" s="418"/>
      <c r="K363" s="418"/>
      <c r="L363" s="418"/>
      <c r="M363" s="418"/>
      <c r="N363" s="418"/>
      <c r="O363" s="418"/>
      <c r="P363" s="418"/>
      <c r="Q363" s="418"/>
    </row>
    <row r="364" spans="1:17" s="156" customFormat="1" ht="12.75">
      <c r="A364" s="417"/>
      <c r="B364" s="417"/>
      <c r="C364" s="418"/>
      <c r="D364" s="418"/>
      <c r="E364" s="418"/>
      <c r="F364" s="418"/>
      <c r="G364" s="418"/>
      <c r="H364" s="418"/>
      <c r="I364" s="418"/>
      <c r="J364" s="418"/>
      <c r="K364" s="418"/>
      <c r="L364" s="418"/>
      <c r="M364" s="418"/>
      <c r="N364" s="418"/>
      <c r="O364" s="418"/>
      <c r="P364" s="418"/>
      <c r="Q364" s="418"/>
    </row>
    <row r="365" spans="1:17" s="156" customFormat="1" ht="12.75">
      <c r="A365" s="417"/>
      <c r="B365" s="417"/>
      <c r="C365" s="418"/>
      <c r="D365" s="418"/>
      <c r="E365" s="418"/>
      <c r="F365" s="418"/>
      <c r="G365" s="418"/>
      <c r="H365" s="418"/>
      <c r="I365" s="418"/>
      <c r="J365" s="418"/>
      <c r="K365" s="418"/>
      <c r="L365" s="418"/>
      <c r="M365" s="418"/>
      <c r="N365" s="418"/>
      <c r="O365" s="418"/>
      <c r="P365" s="418"/>
      <c r="Q365" s="418"/>
    </row>
    <row r="366" spans="1:17" s="156" customFormat="1" ht="12.75">
      <c r="A366" s="417"/>
      <c r="B366" s="417"/>
      <c r="C366" s="418"/>
      <c r="D366" s="418"/>
      <c r="E366" s="418"/>
      <c r="F366" s="418"/>
      <c r="G366" s="418"/>
      <c r="H366" s="418"/>
      <c r="I366" s="418"/>
      <c r="J366" s="418"/>
      <c r="K366" s="418"/>
      <c r="L366" s="418"/>
      <c r="M366" s="418"/>
      <c r="N366" s="418"/>
      <c r="O366" s="418"/>
      <c r="P366" s="418"/>
      <c r="Q366" s="418"/>
    </row>
    <row r="367" spans="1:17" s="156" customFormat="1" ht="12.75">
      <c r="A367" s="417"/>
      <c r="B367" s="417"/>
      <c r="C367" s="418"/>
      <c r="D367" s="418"/>
      <c r="E367" s="418"/>
      <c r="F367" s="418"/>
      <c r="G367" s="418"/>
      <c r="H367" s="418"/>
      <c r="I367" s="418"/>
      <c r="J367" s="418"/>
      <c r="K367" s="418"/>
      <c r="L367" s="418"/>
      <c r="M367" s="418"/>
      <c r="N367" s="418"/>
      <c r="O367" s="418"/>
      <c r="P367" s="418"/>
      <c r="Q367" s="418"/>
    </row>
    <row r="368" spans="1:17" s="156" customFormat="1" ht="12.75">
      <c r="A368" s="417"/>
      <c r="B368" s="417"/>
      <c r="C368" s="418"/>
      <c r="D368" s="418"/>
      <c r="E368" s="418"/>
      <c r="F368" s="418"/>
      <c r="G368" s="418"/>
      <c r="H368" s="418"/>
      <c r="I368" s="418"/>
      <c r="J368" s="418"/>
      <c r="K368" s="418"/>
      <c r="L368" s="418"/>
      <c r="M368" s="418"/>
      <c r="N368" s="418"/>
      <c r="O368" s="418"/>
      <c r="P368" s="418"/>
      <c r="Q368" s="418"/>
    </row>
    <row r="369" spans="1:17" s="156" customFormat="1" ht="12.75">
      <c r="A369" s="417"/>
      <c r="B369" s="417"/>
      <c r="C369" s="418"/>
      <c r="D369" s="418"/>
      <c r="E369" s="418"/>
      <c r="F369" s="418"/>
      <c r="G369" s="418"/>
      <c r="H369" s="418"/>
      <c r="I369" s="418"/>
      <c r="J369" s="418"/>
      <c r="K369" s="418"/>
      <c r="L369" s="418"/>
      <c r="M369" s="418"/>
      <c r="N369" s="418"/>
      <c r="O369" s="418"/>
      <c r="P369" s="418"/>
      <c r="Q369" s="418"/>
    </row>
    <row r="370" spans="1:17" s="156" customFormat="1" ht="12.75">
      <c r="A370" s="417"/>
      <c r="B370" s="417"/>
      <c r="C370" s="418"/>
      <c r="D370" s="418"/>
      <c r="E370" s="418"/>
      <c r="F370" s="418"/>
      <c r="G370" s="418"/>
      <c r="H370" s="418"/>
      <c r="I370" s="418"/>
      <c r="J370" s="418"/>
      <c r="K370" s="418"/>
      <c r="L370" s="418"/>
      <c r="M370" s="418"/>
      <c r="N370" s="418"/>
      <c r="O370" s="418"/>
      <c r="P370" s="418"/>
      <c r="Q370" s="418"/>
    </row>
    <row r="371" spans="1:17" s="156" customFormat="1" ht="12.75">
      <c r="A371" s="417"/>
      <c r="B371" s="417"/>
      <c r="C371" s="418"/>
      <c r="D371" s="418"/>
      <c r="E371" s="418"/>
      <c r="F371" s="418"/>
      <c r="G371" s="418"/>
      <c r="H371" s="418"/>
      <c r="I371" s="418"/>
      <c r="J371" s="418"/>
      <c r="K371" s="418"/>
      <c r="L371" s="418"/>
      <c r="M371" s="418"/>
      <c r="N371" s="418"/>
      <c r="O371" s="418"/>
      <c r="P371" s="418"/>
      <c r="Q371" s="418"/>
    </row>
    <row r="372" spans="1:17" s="156" customFormat="1" ht="12.75">
      <c r="A372" s="417"/>
      <c r="B372" s="417"/>
      <c r="C372" s="418"/>
      <c r="D372" s="418"/>
      <c r="E372" s="418"/>
      <c r="F372" s="418"/>
      <c r="G372" s="418"/>
      <c r="H372" s="418"/>
      <c r="I372" s="418"/>
      <c r="J372" s="418"/>
      <c r="K372" s="418"/>
      <c r="L372" s="418"/>
      <c r="M372" s="418"/>
      <c r="N372" s="418"/>
      <c r="O372" s="418"/>
      <c r="P372" s="418"/>
      <c r="Q372" s="418"/>
    </row>
    <row r="373" spans="1:17" s="156" customFormat="1" ht="12.75">
      <c r="A373" s="417"/>
      <c r="B373" s="417"/>
      <c r="C373" s="418"/>
      <c r="D373" s="418"/>
      <c r="E373" s="418"/>
      <c r="F373" s="418"/>
      <c r="G373" s="418"/>
      <c r="H373" s="418"/>
      <c r="I373" s="418"/>
      <c r="J373" s="418"/>
      <c r="K373" s="418"/>
      <c r="L373" s="418"/>
      <c r="M373" s="418"/>
      <c r="N373" s="418"/>
      <c r="O373" s="418"/>
      <c r="P373" s="418"/>
      <c r="Q373" s="418"/>
    </row>
    <row r="374" spans="1:17" s="156" customFormat="1" ht="12.75">
      <c r="A374" s="417"/>
      <c r="B374" s="417"/>
      <c r="C374" s="418"/>
      <c r="D374" s="418"/>
      <c r="E374" s="418"/>
      <c r="F374" s="418"/>
      <c r="G374" s="418"/>
      <c r="H374" s="418"/>
      <c r="I374" s="418"/>
      <c r="J374" s="418"/>
      <c r="K374" s="418"/>
      <c r="L374" s="418"/>
      <c r="M374" s="418"/>
      <c r="N374" s="418"/>
      <c r="O374" s="418"/>
      <c r="P374" s="418"/>
      <c r="Q374" s="418"/>
    </row>
    <row r="375" spans="1:17" s="156" customFormat="1" ht="12.75">
      <c r="A375" s="417"/>
      <c r="B375" s="417"/>
      <c r="C375" s="418"/>
      <c r="D375" s="418"/>
      <c r="E375" s="418"/>
      <c r="F375" s="418"/>
      <c r="G375" s="418"/>
      <c r="H375" s="418"/>
      <c r="I375" s="418"/>
      <c r="J375" s="418"/>
      <c r="K375" s="418"/>
      <c r="L375" s="418"/>
      <c r="M375" s="418"/>
      <c r="N375" s="418"/>
      <c r="O375" s="418"/>
      <c r="P375" s="418"/>
      <c r="Q375" s="418"/>
    </row>
    <row r="376" spans="1:17" s="156" customFormat="1" ht="12.75">
      <c r="A376" s="417"/>
      <c r="B376" s="417"/>
      <c r="C376" s="418"/>
      <c r="D376" s="418"/>
      <c r="E376" s="418"/>
      <c r="F376" s="418"/>
      <c r="G376" s="418"/>
      <c r="H376" s="418"/>
      <c r="I376" s="418"/>
      <c r="J376" s="418"/>
      <c r="K376" s="418"/>
      <c r="L376" s="418"/>
      <c r="M376" s="418"/>
      <c r="N376" s="418"/>
      <c r="O376" s="418"/>
      <c r="P376" s="418"/>
      <c r="Q376" s="418"/>
    </row>
    <row r="377" spans="1:17" s="156" customFormat="1" ht="12.75">
      <c r="A377" s="417"/>
      <c r="B377" s="417"/>
      <c r="C377" s="418"/>
      <c r="D377" s="418"/>
      <c r="E377" s="418"/>
      <c r="F377" s="418"/>
      <c r="G377" s="418"/>
      <c r="H377" s="418"/>
      <c r="I377" s="418"/>
      <c r="J377" s="418"/>
      <c r="K377" s="418"/>
      <c r="L377" s="418"/>
      <c r="M377" s="418"/>
      <c r="N377" s="418"/>
      <c r="O377" s="418"/>
      <c r="P377" s="418"/>
      <c r="Q377" s="418"/>
    </row>
    <row r="378" spans="3:17" ht="12.75"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</row>
    <row r="379" spans="3:17" ht="12.75"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</row>
    <row r="380" spans="3:17" ht="12.75"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</row>
    <row r="381" spans="3:17" ht="12.75"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</row>
    <row r="382" spans="3:17" ht="12.75"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</row>
    <row r="383" spans="3:17" ht="12.75"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</row>
    <row r="384" spans="3:17" ht="12.75"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</row>
    <row r="385" spans="3:17" ht="12.75"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</row>
    <row r="386" spans="3:17" ht="12.75"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</row>
    <row r="387" spans="3:17" ht="12.75"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</row>
    <row r="388" spans="3:17" ht="12.75"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</row>
    <row r="389" spans="3:17" ht="12.75"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</row>
    <row r="390" spans="3:17" ht="12.75"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</row>
    <row r="391" spans="3:17" ht="12.75"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</row>
    <row r="392" spans="3:17" ht="12.75"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</row>
    <row r="393" spans="3:17" ht="12.75"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</row>
    <row r="394" spans="3:17" ht="12.75"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</row>
    <row r="395" spans="3:17" ht="12.75"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</row>
    <row r="396" spans="3:17" ht="12.75"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</row>
    <row r="397" spans="3:17" ht="12.75"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</row>
    <row r="398" spans="3:17" ht="12.75"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</row>
    <row r="399" spans="3:17" ht="12.75"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</row>
    <row r="400" spans="3:17" ht="12.75"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</row>
    <row r="401" spans="3:17" ht="12.75"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</row>
    <row r="402" spans="3:17" ht="12.75"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</row>
    <row r="403" spans="3:17" ht="12.75"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</row>
    <row r="404" spans="3:17" ht="12.75"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</row>
    <row r="405" spans="3:17" ht="12.75"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</row>
    <row r="406" spans="3:17" ht="12.75"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</row>
    <row r="407" spans="3:17" ht="12.75"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</row>
    <row r="408" spans="3:17" ht="12.75"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</row>
    <row r="409" spans="3:17" ht="12.75"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</row>
    <row r="410" spans="3:17" ht="12.75"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</row>
    <row r="411" spans="3:17" ht="12.75"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</row>
    <row r="412" spans="3:17" ht="12.75"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</row>
    <row r="413" spans="3:17" ht="12.75"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</row>
    <row r="414" spans="3:17" ht="12.75"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</row>
    <row r="415" spans="3:17" ht="12.75"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</row>
    <row r="416" spans="3:17" ht="12.75"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</row>
    <row r="417" spans="3:17" ht="12.75"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</row>
    <row r="418" spans="3:17" ht="12.75"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</row>
    <row r="419" spans="3:17" ht="12.75"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</row>
    <row r="420" spans="3:17" ht="12.75"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</row>
    <row r="421" spans="3:17" ht="12.75"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</row>
    <row r="422" spans="3:17" ht="12.75"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</row>
    <row r="423" spans="3:17" ht="12.75"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</row>
    <row r="424" spans="3:17" ht="12.75"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</row>
    <row r="425" spans="3:17" ht="12.75"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</row>
    <row r="426" spans="3:17" ht="12.75"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</row>
    <row r="427" spans="3:17" ht="12.75"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</row>
    <row r="428" spans="3:17" ht="12.75"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</row>
    <row r="429" spans="3:17" ht="12.75"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</row>
    <row r="430" spans="3:17" ht="12.75"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</row>
    <row r="431" spans="3:17" ht="12.75"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</row>
    <row r="432" spans="3:17" ht="12.75"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</row>
    <row r="433" spans="3:17" ht="12.75"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</row>
    <row r="434" spans="3:17" ht="12.75"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</row>
    <row r="435" spans="3:17" ht="12.75"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</row>
    <row r="436" spans="3:17" ht="12.75"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</row>
    <row r="437" spans="3:17" ht="12.75"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</row>
    <row r="438" spans="3:17" ht="12.75"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</row>
    <row r="439" spans="3:17" ht="12.75"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</row>
    <row r="440" spans="3:17" ht="12.75"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</row>
    <row r="441" spans="3:17" ht="12.75"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</row>
    <row r="442" spans="3:17" ht="12.75"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</row>
    <row r="443" spans="3:17" ht="12.75"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</row>
    <row r="444" spans="3:17" ht="12.75"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</row>
    <row r="445" spans="3:17" ht="12.75"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</row>
    <row r="446" spans="3:17" ht="12.75"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</row>
    <row r="447" spans="3:17" ht="12.75"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</row>
    <row r="448" spans="3:17" ht="12.75"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</row>
    <row r="449" spans="3:17" ht="12.75"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</row>
    <row r="450" spans="3:17" ht="12.75"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</row>
    <row r="451" spans="3:17" ht="12.75"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</row>
    <row r="452" spans="3:17" ht="12.75"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</row>
    <row r="453" spans="3:17" ht="12.75"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</row>
    <row r="454" spans="3:17" ht="12.75"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</row>
    <row r="455" spans="3:17" ht="12.75"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</row>
    <row r="456" spans="3:17" ht="12.75"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</row>
    <row r="457" spans="3:17" ht="12.75"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</row>
    <row r="458" spans="3:17" ht="12.75"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</row>
    <row r="459" spans="3:17" ht="12.75"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</row>
    <row r="460" spans="3:17" ht="12.75"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</row>
    <row r="461" spans="3:17" ht="12.75"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</row>
    <row r="462" spans="3:17" ht="12.75"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</row>
    <row r="463" spans="3:17" ht="12.75"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</row>
    <row r="464" spans="3:17" ht="12.75"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</row>
    <row r="465" spans="3:17" ht="12.75"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</row>
    <row r="466" spans="3:17" ht="12.75"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</row>
    <row r="467" spans="3:17" ht="12.75"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</row>
    <row r="468" spans="3:17" ht="12.75"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</row>
    <row r="469" spans="3:17" ht="12.75"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</row>
    <row r="470" spans="3:17" ht="12.75"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</row>
    <row r="471" spans="3:17" ht="12.75"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</row>
    <row r="472" spans="3:17" ht="12.75"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</row>
    <row r="473" spans="3:17" ht="12.75"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</row>
    <row r="474" spans="3:17" ht="12.75"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</row>
    <row r="475" spans="3:17" ht="12.75"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</row>
    <row r="476" spans="3:17" ht="12.75"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</row>
    <row r="477" spans="3:17" ht="12.75"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</row>
    <row r="478" spans="3:17" ht="12.75"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</row>
    <row r="479" spans="3:17" ht="12.75"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</row>
    <row r="480" spans="3:17" ht="12.75"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</row>
    <row r="481" spans="3:17" ht="12.75"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</row>
    <row r="482" spans="3:17" ht="12.75"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</row>
    <row r="483" spans="3:17" ht="12.75"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</row>
    <row r="484" spans="3:17" ht="12.75"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</row>
    <row r="485" spans="3:17" ht="12.75"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</row>
    <row r="486" spans="3:17" ht="12.75"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</row>
    <row r="487" spans="3:17" ht="12.75"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</row>
    <row r="488" spans="3:17" ht="12.75"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</row>
    <row r="489" spans="3:17" ht="12.75"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</row>
    <row r="490" spans="3:17" ht="12.75"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</row>
    <row r="491" spans="3:17" ht="12.75"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</row>
    <row r="492" spans="3:17" ht="12.75"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</row>
    <row r="493" spans="3:17" ht="12.75"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</row>
    <row r="494" ht="12.75">
      <c r="C494" s="75"/>
    </row>
    <row r="495" ht="12.75">
      <c r="C495" s="75"/>
    </row>
    <row r="496" ht="12.75">
      <c r="C496" s="75"/>
    </row>
    <row r="497" ht="12.75">
      <c r="C497" s="75"/>
    </row>
    <row r="498" ht="12.75">
      <c r="C498" s="75"/>
    </row>
    <row r="499" ht="12.75">
      <c r="C499" s="75"/>
    </row>
    <row r="500" ht="12.75">
      <c r="C500" s="75"/>
    </row>
    <row r="501" ht="12.75">
      <c r="C501" s="75"/>
    </row>
    <row r="502" ht="12.75">
      <c r="C502" s="75"/>
    </row>
    <row r="503" ht="12.75">
      <c r="C503" s="75"/>
    </row>
    <row r="504" ht="12.75">
      <c r="C504" s="75"/>
    </row>
    <row r="505" ht="12.75">
      <c r="C505" s="75"/>
    </row>
  </sheetData>
  <sheetProtection/>
  <mergeCells count="59">
    <mergeCell ref="M1:Q1"/>
    <mergeCell ref="A2:Q2"/>
    <mergeCell ref="A3:O3"/>
    <mergeCell ref="P3:Q3"/>
    <mergeCell ref="A4:A7"/>
    <mergeCell ref="B4:B7"/>
    <mergeCell ref="C4:C7"/>
    <mergeCell ref="D4:Q4"/>
    <mergeCell ref="D5:D7"/>
    <mergeCell ref="E5:L5"/>
    <mergeCell ref="A35:A42"/>
    <mergeCell ref="M5:M7"/>
    <mergeCell ref="N5:Q5"/>
    <mergeCell ref="E6:E7"/>
    <mergeCell ref="F6:G6"/>
    <mergeCell ref="H6:H7"/>
    <mergeCell ref="I6:I7"/>
    <mergeCell ref="J6:J7"/>
    <mergeCell ref="K6:K7"/>
    <mergeCell ref="L6:L7"/>
    <mergeCell ref="N6:N7"/>
    <mergeCell ref="P6:P7"/>
    <mergeCell ref="Q6:Q7"/>
    <mergeCell ref="A9:A18"/>
    <mergeCell ref="A29:A31"/>
    <mergeCell ref="A23:A27"/>
    <mergeCell ref="A145:A151"/>
    <mergeCell ref="A48:A52"/>
    <mergeCell ref="A58:A79"/>
    <mergeCell ref="A83:A84"/>
    <mergeCell ref="A86:A87"/>
    <mergeCell ref="A89:A95"/>
    <mergeCell ref="A97:A107"/>
    <mergeCell ref="A110:A111"/>
    <mergeCell ref="A115:A124"/>
    <mergeCell ref="A126:A131"/>
    <mergeCell ref="A134:A137"/>
    <mergeCell ref="A140:A143"/>
    <mergeCell ref="A258:A269"/>
    <mergeCell ref="A153:A165"/>
    <mergeCell ref="A170:A171"/>
    <mergeCell ref="A172:B172"/>
    <mergeCell ref="A177:A185"/>
    <mergeCell ref="A191:A194"/>
    <mergeCell ref="A196:A198"/>
    <mergeCell ref="A202:A210"/>
    <mergeCell ref="A216:A219"/>
    <mergeCell ref="A225:A245"/>
    <mergeCell ref="A249:A250"/>
    <mergeCell ref="A252:A256"/>
    <mergeCell ref="A314:A326"/>
    <mergeCell ref="A331:A332"/>
    <mergeCell ref="A333:B333"/>
    <mergeCell ref="A272:A273"/>
    <mergeCell ref="A275:A284"/>
    <mergeCell ref="A286:A291"/>
    <mergeCell ref="A294:A297"/>
    <mergeCell ref="A300:A304"/>
    <mergeCell ref="A307:A312"/>
  </mergeCells>
  <printOptions horizontalCentered="1"/>
  <pageMargins left="0.2755905511811024" right="0.2362204724409449" top="0.7874015748031497" bottom="0.4330708661417323" header="0.5118110236220472" footer="0.4330708661417323"/>
  <pageSetup horizontalDpi="600" verticalDpi="600" orientation="landscape" paperSize="9" scale="75" r:id="rId1"/>
  <rowBreaks count="3" manualBreakCount="3">
    <brk id="41" max="16" man="1"/>
    <brk id="84" max="16" man="1"/>
    <brk id="128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G280"/>
  <sheetViews>
    <sheetView view="pageBreakPreview" zoomScale="120" zoomScaleSheetLayoutView="120" zoomScalePageLayoutView="0" workbookViewId="0" topLeftCell="A1">
      <selection activeCell="C1" sqref="C1:E1"/>
    </sheetView>
  </sheetViews>
  <sheetFormatPr defaultColWidth="8.796875" defaultRowHeight="14.25"/>
  <cols>
    <col min="1" max="1" width="3.19921875" style="248" customWidth="1"/>
    <col min="2" max="2" width="47.59765625" style="248" customWidth="1"/>
    <col min="3" max="3" width="5.69921875" style="248" customWidth="1"/>
    <col min="4" max="4" width="10.5" style="248" customWidth="1"/>
    <col min="5" max="5" width="17.59765625" style="248" customWidth="1"/>
    <col min="6" max="16384" width="9" style="248" customWidth="1"/>
  </cols>
  <sheetData>
    <row r="1" spans="1:5" ht="67.5" customHeight="1">
      <c r="A1" s="522"/>
      <c r="B1" s="522"/>
      <c r="C1" s="523" t="s">
        <v>506</v>
      </c>
      <c r="D1" s="524"/>
      <c r="E1" s="524"/>
    </row>
    <row r="2" spans="1:5" ht="68.25" customHeight="1">
      <c r="A2" s="525" t="s">
        <v>325</v>
      </c>
      <c r="B2" s="525"/>
      <c r="C2" s="525"/>
      <c r="D2" s="525"/>
      <c r="E2" s="525"/>
    </row>
    <row r="3" spans="1:5" ht="12.75">
      <c r="A3" s="249"/>
      <c r="B3" s="249"/>
      <c r="C3" s="249"/>
      <c r="D3" s="249"/>
      <c r="E3" s="249"/>
    </row>
    <row r="4" spans="1:5" ht="22.5" customHeight="1">
      <c r="A4" s="526" t="s">
        <v>186</v>
      </c>
      <c r="B4" s="526"/>
      <c r="C4" s="526"/>
      <c r="D4" s="526"/>
      <c r="E4" s="526"/>
    </row>
    <row r="5" spans="1:5" s="252" customFormat="1" ht="18.75" customHeight="1">
      <c r="A5" s="250" t="s">
        <v>326</v>
      </c>
      <c r="B5" s="250" t="s">
        <v>327</v>
      </c>
      <c r="C5" s="250" t="s">
        <v>3</v>
      </c>
      <c r="D5" s="250" t="s">
        <v>4</v>
      </c>
      <c r="E5" s="251" t="s">
        <v>328</v>
      </c>
    </row>
    <row r="6" spans="1:5" ht="15.75" customHeight="1">
      <c r="A6" s="253">
        <v>1</v>
      </c>
      <c r="B6" s="254" t="s">
        <v>329</v>
      </c>
      <c r="C6" s="527">
        <v>921</v>
      </c>
      <c r="D6" s="528">
        <v>92118</v>
      </c>
      <c r="E6" s="255">
        <f>3040000</f>
        <v>3040000</v>
      </c>
    </row>
    <row r="7" spans="1:5" ht="15.75" customHeight="1">
      <c r="A7" s="253">
        <v>2</v>
      </c>
      <c r="B7" s="254" t="s">
        <v>330</v>
      </c>
      <c r="C7" s="527"/>
      <c r="D7" s="528"/>
      <c r="E7" s="255">
        <f>2695000+100000</f>
        <v>2795000</v>
      </c>
    </row>
    <row r="8" spans="1:5" ht="15.75" customHeight="1">
      <c r="A8" s="253">
        <v>3</v>
      </c>
      <c r="B8" s="254" t="s">
        <v>331</v>
      </c>
      <c r="C8" s="527"/>
      <c r="D8" s="528"/>
      <c r="E8" s="256">
        <v>2800000</v>
      </c>
    </row>
    <row r="9" spans="1:5" ht="15.75" customHeight="1">
      <c r="A9" s="253">
        <v>4</v>
      </c>
      <c r="B9" s="254" t="s">
        <v>332</v>
      </c>
      <c r="C9" s="527"/>
      <c r="D9" s="528"/>
      <c r="E9" s="256">
        <f>1940000+50000</f>
        <v>1990000</v>
      </c>
    </row>
    <row r="10" spans="1:5" ht="15.75" customHeight="1">
      <c r="A10" s="253">
        <v>5</v>
      </c>
      <c r="B10" s="254" t="s">
        <v>333</v>
      </c>
      <c r="C10" s="527"/>
      <c r="D10" s="528"/>
      <c r="E10" s="256">
        <f>3561000+80000</f>
        <v>3641000</v>
      </c>
    </row>
    <row r="11" spans="1:5" ht="15.75" customHeight="1">
      <c r="A11" s="253">
        <v>6</v>
      </c>
      <c r="B11" s="254" t="s">
        <v>334</v>
      </c>
      <c r="C11" s="527"/>
      <c r="D11" s="528"/>
      <c r="E11" s="256">
        <v>3150000</v>
      </c>
    </row>
    <row r="12" spans="1:5" ht="15.75" customHeight="1">
      <c r="A12" s="253">
        <v>7</v>
      </c>
      <c r="B12" s="254" t="s">
        <v>335</v>
      </c>
      <c r="C12" s="527"/>
      <c r="D12" s="528"/>
      <c r="E12" s="257">
        <v>475000</v>
      </c>
    </row>
    <row r="13" spans="1:5" ht="15.75" customHeight="1">
      <c r="A13" s="253"/>
      <c r="B13" s="115" t="s">
        <v>336</v>
      </c>
      <c r="C13" s="527"/>
      <c r="D13" s="115">
        <v>92118</v>
      </c>
      <c r="E13" s="398">
        <f>SUM(E6:E12)</f>
        <v>17891000</v>
      </c>
    </row>
    <row r="14" spans="1:5" ht="15.75" customHeight="1">
      <c r="A14" s="253">
        <v>8</v>
      </c>
      <c r="B14" s="254" t="s">
        <v>337</v>
      </c>
      <c r="C14" s="527"/>
      <c r="D14" s="528">
        <v>92109</v>
      </c>
      <c r="E14" s="257">
        <f>2633000+60000</f>
        <v>2693000</v>
      </c>
    </row>
    <row r="15" spans="1:5" ht="15.75" customHeight="1">
      <c r="A15" s="253">
        <v>9</v>
      </c>
      <c r="B15" s="254" t="s">
        <v>338</v>
      </c>
      <c r="C15" s="527"/>
      <c r="D15" s="528"/>
      <c r="E15" s="257">
        <f>1760000+60000</f>
        <v>1820000</v>
      </c>
    </row>
    <row r="16" spans="1:5" ht="15.75" customHeight="1">
      <c r="A16" s="253"/>
      <c r="B16" s="115" t="s">
        <v>339</v>
      </c>
      <c r="C16" s="527"/>
      <c r="D16" s="115">
        <v>92109</v>
      </c>
      <c r="E16" s="398">
        <f>SUM(E14:E15)</f>
        <v>4513000</v>
      </c>
    </row>
    <row r="17" spans="1:5" ht="15.75" customHeight="1">
      <c r="A17" s="253">
        <v>10</v>
      </c>
      <c r="B17" s="254" t="s">
        <v>340</v>
      </c>
      <c r="C17" s="527"/>
      <c r="D17" s="253">
        <v>92106</v>
      </c>
      <c r="E17" s="257">
        <v>4253000</v>
      </c>
    </row>
    <row r="18" spans="1:5" ht="15.75" customHeight="1">
      <c r="A18" s="253">
        <v>11</v>
      </c>
      <c r="B18" s="258" t="s">
        <v>341</v>
      </c>
      <c r="C18" s="527"/>
      <c r="D18" s="253">
        <v>92108</v>
      </c>
      <c r="E18" s="257">
        <f>5810000+160000</f>
        <v>5970000</v>
      </c>
    </row>
    <row r="19" spans="1:5" ht="15.75" customHeight="1">
      <c r="A19" s="253">
        <v>12</v>
      </c>
      <c r="B19" s="254" t="s">
        <v>342</v>
      </c>
      <c r="C19" s="527"/>
      <c r="D19" s="253">
        <v>92110</v>
      </c>
      <c r="E19" s="257">
        <v>400000</v>
      </c>
    </row>
    <row r="20" spans="1:5" ht="15.75" customHeight="1">
      <c r="A20" s="253">
        <v>13</v>
      </c>
      <c r="B20" s="254" t="s">
        <v>343</v>
      </c>
      <c r="C20" s="527"/>
      <c r="D20" s="253">
        <v>92114</v>
      </c>
      <c r="E20" s="257">
        <v>1299000</v>
      </c>
    </row>
    <row r="21" spans="1:5" ht="31.5" customHeight="1">
      <c r="A21" s="253">
        <v>14</v>
      </c>
      <c r="B21" s="258" t="s">
        <v>344</v>
      </c>
      <c r="C21" s="527"/>
      <c r="D21" s="253">
        <v>92116</v>
      </c>
      <c r="E21" s="48">
        <v>6638110</v>
      </c>
    </row>
    <row r="22" spans="1:5" s="260" customFormat="1" ht="15">
      <c r="A22" s="529" t="s">
        <v>345</v>
      </c>
      <c r="B22" s="530"/>
      <c r="C22" s="530"/>
      <c r="D22" s="531"/>
      <c r="E22" s="259">
        <f>SUM(E13,E16:E21)</f>
        <v>40964110</v>
      </c>
    </row>
    <row r="23" spans="1:5" s="260" customFormat="1" ht="15.75" customHeight="1">
      <c r="A23" s="261">
        <v>15</v>
      </c>
      <c r="B23" s="262" t="s">
        <v>346</v>
      </c>
      <c r="C23" s="498">
        <v>803</v>
      </c>
      <c r="D23" s="498">
        <v>80395</v>
      </c>
      <c r="E23" s="263">
        <v>150000</v>
      </c>
    </row>
    <row r="24" spans="1:5" s="260" customFormat="1" ht="15.75" customHeight="1">
      <c r="A24" s="261">
        <v>16</v>
      </c>
      <c r="B24" s="262" t="s">
        <v>347</v>
      </c>
      <c r="C24" s="498"/>
      <c r="D24" s="498"/>
      <c r="E24" s="263">
        <v>150000</v>
      </c>
    </row>
    <row r="25" spans="1:5" s="260" customFormat="1" ht="31.5" customHeight="1">
      <c r="A25" s="261">
        <v>17</v>
      </c>
      <c r="B25" s="264" t="s">
        <v>348</v>
      </c>
      <c r="C25" s="498"/>
      <c r="D25" s="498"/>
      <c r="E25" s="263">
        <f>100000</f>
        <v>100000</v>
      </c>
    </row>
    <row r="26" spans="1:5" s="260" customFormat="1" ht="15.75" customHeight="1">
      <c r="A26" s="261">
        <v>18</v>
      </c>
      <c r="B26" s="262" t="s">
        <v>349</v>
      </c>
      <c r="C26" s="498"/>
      <c r="D26" s="498"/>
      <c r="E26" s="263">
        <v>100000</v>
      </c>
    </row>
    <row r="27" spans="1:5" s="260" customFormat="1" ht="15.75" customHeight="1">
      <c r="A27" s="261">
        <v>19</v>
      </c>
      <c r="B27" s="262" t="s">
        <v>350</v>
      </c>
      <c r="C27" s="498"/>
      <c r="D27" s="498"/>
      <c r="E27" s="263">
        <v>100000</v>
      </c>
    </row>
    <row r="28" spans="1:5" s="260" customFormat="1" ht="15.75" customHeight="1">
      <c r="A28" s="261">
        <v>20</v>
      </c>
      <c r="B28" s="262" t="s">
        <v>351</v>
      </c>
      <c r="C28" s="498"/>
      <c r="D28" s="498"/>
      <c r="E28" s="263">
        <v>100000</v>
      </c>
    </row>
    <row r="29" spans="1:5" s="260" customFormat="1" ht="25.5">
      <c r="A29" s="261">
        <v>21</v>
      </c>
      <c r="B29" s="265" t="s">
        <v>352</v>
      </c>
      <c r="C29" s="498"/>
      <c r="D29" s="498"/>
      <c r="E29" s="263">
        <v>100000</v>
      </c>
    </row>
    <row r="30" spans="1:5" s="260" customFormat="1" ht="31.5" customHeight="1">
      <c r="A30" s="261">
        <v>22</v>
      </c>
      <c r="B30" s="264" t="s">
        <v>353</v>
      </c>
      <c r="C30" s="498"/>
      <c r="D30" s="498"/>
      <c r="E30" s="263">
        <v>50000</v>
      </c>
    </row>
    <row r="31" spans="1:5" s="260" customFormat="1" ht="31.5" customHeight="1">
      <c r="A31" s="261">
        <v>23</v>
      </c>
      <c r="B31" s="264" t="s">
        <v>354</v>
      </c>
      <c r="C31" s="498"/>
      <c r="D31" s="498"/>
      <c r="E31" s="263">
        <v>50000</v>
      </c>
    </row>
    <row r="32" spans="1:5" s="260" customFormat="1" ht="25.5">
      <c r="A32" s="261">
        <v>24</v>
      </c>
      <c r="B32" s="266" t="s">
        <v>467</v>
      </c>
      <c r="C32" s="498"/>
      <c r="D32" s="498"/>
      <c r="E32" s="263">
        <v>50000</v>
      </c>
    </row>
    <row r="33" spans="1:5" s="260" customFormat="1" ht="31.5" customHeight="1">
      <c r="A33" s="261">
        <v>25</v>
      </c>
      <c r="B33" s="267" t="s">
        <v>355</v>
      </c>
      <c r="C33" s="498"/>
      <c r="D33" s="498"/>
      <c r="E33" s="263">
        <v>50000</v>
      </c>
    </row>
    <row r="34" spans="1:5" s="260" customFormat="1" ht="15.75" customHeight="1">
      <c r="A34" s="529" t="s">
        <v>356</v>
      </c>
      <c r="B34" s="530"/>
      <c r="C34" s="530"/>
      <c r="D34" s="531"/>
      <c r="E34" s="259">
        <f>SUM(E23:E33)</f>
        <v>1000000</v>
      </c>
    </row>
    <row r="35" spans="1:5" s="260" customFormat="1" ht="15.75" customHeight="1">
      <c r="A35" s="268">
        <v>26</v>
      </c>
      <c r="B35" s="269" t="s">
        <v>357</v>
      </c>
      <c r="C35" s="532">
        <v>851</v>
      </c>
      <c r="D35" s="535">
        <v>85111</v>
      </c>
      <c r="E35" s="257">
        <v>37000</v>
      </c>
    </row>
    <row r="36" spans="1:5" s="260" customFormat="1" ht="15.75" customHeight="1">
      <c r="A36" s="268">
        <v>27</v>
      </c>
      <c r="B36" s="270" t="s">
        <v>358</v>
      </c>
      <c r="C36" s="533"/>
      <c r="D36" s="535"/>
      <c r="E36" s="257">
        <v>56916</v>
      </c>
    </row>
    <row r="37" spans="1:5" s="260" customFormat="1" ht="15.75" customHeight="1">
      <c r="A37" s="268">
        <v>28</v>
      </c>
      <c r="B37" s="269" t="s">
        <v>359</v>
      </c>
      <c r="C37" s="533"/>
      <c r="D37" s="535"/>
      <c r="E37" s="257">
        <v>53453</v>
      </c>
    </row>
    <row r="38" spans="1:5" s="260" customFormat="1" ht="15.75" customHeight="1">
      <c r="A38" s="271">
        <v>29</v>
      </c>
      <c r="B38" s="272" t="s">
        <v>360</v>
      </c>
      <c r="C38" s="533"/>
      <c r="D38" s="536"/>
      <c r="E38" s="273">
        <v>29982</v>
      </c>
    </row>
    <row r="39" spans="1:5" s="260" customFormat="1" ht="15" customHeight="1">
      <c r="A39" s="537" t="s">
        <v>361</v>
      </c>
      <c r="B39" s="538"/>
      <c r="C39" s="533"/>
      <c r="D39" s="382">
        <v>85111</v>
      </c>
      <c r="E39" s="275">
        <f>SUM(E35:E38)</f>
        <v>177351</v>
      </c>
    </row>
    <row r="40" spans="1:5" s="260" customFormat="1" ht="31.5" customHeight="1">
      <c r="A40" s="276">
        <v>30</v>
      </c>
      <c r="B40" s="277" t="s">
        <v>362</v>
      </c>
      <c r="C40" s="533"/>
      <c r="D40" s="276">
        <v>85120</v>
      </c>
      <c r="E40" s="279">
        <v>35000</v>
      </c>
    </row>
    <row r="41" spans="1:5" s="260" customFormat="1" ht="15.75" customHeight="1">
      <c r="A41" s="253">
        <v>21</v>
      </c>
      <c r="B41" s="270" t="s">
        <v>481</v>
      </c>
      <c r="C41" s="533"/>
      <c r="D41" s="268">
        <v>85121</v>
      </c>
      <c r="E41" s="257">
        <v>4000</v>
      </c>
    </row>
    <row r="42" spans="1:6" s="260" customFormat="1" ht="15.75" customHeight="1">
      <c r="A42" s="253">
        <v>32</v>
      </c>
      <c r="B42" s="280" t="s">
        <v>363</v>
      </c>
      <c r="C42" s="534"/>
      <c r="D42" s="268">
        <v>85148</v>
      </c>
      <c r="E42" s="257">
        <v>1201386</v>
      </c>
      <c r="F42" s="281"/>
    </row>
    <row r="43" spans="1:5" ht="15.75" customHeight="1">
      <c r="A43" s="529" t="s">
        <v>364</v>
      </c>
      <c r="B43" s="530"/>
      <c r="C43" s="530"/>
      <c r="D43" s="531"/>
      <c r="E43" s="259">
        <f>SUM(E39:E42)</f>
        <v>1417737</v>
      </c>
    </row>
    <row r="44" spans="1:5" ht="15.75" customHeight="1">
      <c r="A44" s="268">
        <v>33</v>
      </c>
      <c r="B44" s="270" t="s">
        <v>365</v>
      </c>
      <c r="C44" s="278">
        <v>853</v>
      </c>
      <c r="D44" s="278">
        <v>85311</v>
      </c>
      <c r="E44" s="257">
        <v>65778</v>
      </c>
    </row>
    <row r="45" spans="1:5" ht="15.75" customHeight="1">
      <c r="A45" s="529" t="s">
        <v>366</v>
      </c>
      <c r="B45" s="530"/>
      <c r="C45" s="530"/>
      <c r="D45" s="531"/>
      <c r="E45" s="259">
        <f>SUM(E44:E44)</f>
        <v>65778</v>
      </c>
    </row>
    <row r="46" spans="1:5" ht="21.75" customHeight="1">
      <c r="A46" s="539" t="s">
        <v>367</v>
      </c>
      <c r="B46" s="540"/>
      <c r="C46" s="540"/>
      <c r="D46" s="541"/>
      <c r="E46" s="282">
        <f>SUM(E22,E34,E43,E45)</f>
        <v>43447625</v>
      </c>
    </row>
    <row r="47" spans="1:5" ht="15">
      <c r="A47" s="283"/>
      <c r="B47" s="283"/>
      <c r="C47" s="283"/>
      <c r="D47" s="283"/>
      <c r="E47" s="283"/>
    </row>
    <row r="48" spans="1:5" ht="14.25">
      <c r="A48" s="542" t="s">
        <v>195</v>
      </c>
      <c r="B48" s="542"/>
      <c r="C48" s="542"/>
      <c r="D48" s="542"/>
      <c r="E48" s="542"/>
    </row>
    <row r="49" spans="1:5" ht="15">
      <c r="A49" s="284"/>
      <c r="B49" s="284"/>
      <c r="C49" s="284"/>
      <c r="D49" s="284"/>
      <c r="E49" s="284"/>
    </row>
    <row r="50" spans="1:5" ht="15">
      <c r="A50" s="250" t="s">
        <v>326</v>
      </c>
      <c r="B50" s="250" t="s">
        <v>327</v>
      </c>
      <c r="C50" s="250" t="s">
        <v>3</v>
      </c>
      <c r="D50" s="250" t="s">
        <v>4</v>
      </c>
      <c r="E50" s="251" t="s">
        <v>328</v>
      </c>
    </row>
    <row r="51" spans="1:5" ht="12.75">
      <c r="A51" s="295">
        <v>1</v>
      </c>
      <c r="B51" s="296" t="s">
        <v>488</v>
      </c>
      <c r="C51" s="549">
        <v>803</v>
      </c>
      <c r="D51" s="549">
        <v>80395</v>
      </c>
      <c r="E51" s="393">
        <v>100000</v>
      </c>
    </row>
    <row r="52" spans="1:5" ht="12.75">
      <c r="A52" s="295">
        <v>2</v>
      </c>
      <c r="B52" s="296" t="s">
        <v>489</v>
      </c>
      <c r="C52" s="550"/>
      <c r="D52" s="550"/>
      <c r="E52" s="393">
        <v>100000</v>
      </c>
    </row>
    <row r="53" spans="1:5" ht="15">
      <c r="A53" s="529" t="s">
        <v>356</v>
      </c>
      <c r="B53" s="530"/>
      <c r="C53" s="530"/>
      <c r="D53" s="531"/>
      <c r="E53" s="394">
        <f>SUM(E51:E52)</f>
        <v>200000</v>
      </c>
    </row>
    <row r="54" spans="1:5" ht="15.75" customHeight="1">
      <c r="A54" s="268">
        <v>3</v>
      </c>
      <c r="B54" s="270" t="s">
        <v>368</v>
      </c>
      <c r="C54" s="543">
        <v>853</v>
      </c>
      <c r="D54" s="546">
        <v>85311</v>
      </c>
      <c r="E54" s="257">
        <v>82222</v>
      </c>
    </row>
    <row r="55" spans="1:5" ht="15.75" customHeight="1">
      <c r="A55" s="268">
        <v>4</v>
      </c>
      <c r="B55" s="270" t="s">
        <v>369</v>
      </c>
      <c r="C55" s="544"/>
      <c r="D55" s="547"/>
      <c r="E55" s="257">
        <v>74000</v>
      </c>
    </row>
    <row r="56" spans="1:5" ht="15.75" customHeight="1">
      <c r="A56" s="268">
        <v>5</v>
      </c>
      <c r="B56" s="270" t="s">
        <v>370</v>
      </c>
      <c r="C56" s="544"/>
      <c r="D56" s="547"/>
      <c r="E56" s="257">
        <v>61667</v>
      </c>
    </row>
    <row r="57" spans="1:5" ht="15.75" customHeight="1">
      <c r="A57" s="268">
        <v>6</v>
      </c>
      <c r="B57" s="270" t="s">
        <v>371</v>
      </c>
      <c r="C57" s="544"/>
      <c r="D57" s="547"/>
      <c r="E57" s="257">
        <v>82222</v>
      </c>
    </row>
    <row r="58" spans="1:7" ht="15.75" customHeight="1">
      <c r="A58" s="268">
        <v>7</v>
      </c>
      <c r="B58" s="270" t="s">
        <v>372</v>
      </c>
      <c r="C58" s="544"/>
      <c r="D58" s="547"/>
      <c r="E58" s="257">
        <v>65778</v>
      </c>
      <c r="G58" s="285"/>
    </row>
    <row r="59" spans="1:5" ht="15.75" customHeight="1">
      <c r="A59" s="268">
        <v>8</v>
      </c>
      <c r="B59" s="270" t="s">
        <v>373</v>
      </c>
      <c r="C59" s="544"/>
      <c r="D59" s="547"/>
      <c r="E59" s="257">
        <v>45222</v>
      </c>
    </row>
    <row r="60" spans="1:5" ht="15.75" customHeight="1">
      <c r="A60" s="286">
        <v>9</v>
      </c>
      <c r="B60" s="270" t="s">
        <v>374</v>
      </c>
      <c r="C60" s="545"/>
      <c r="D60" s="548"/>
      <c r="E60" s="257">
        <v>2741</v>
      </c>
    </row>
    <row r="61" spans="1:5" ht="15.75" customHeight="1">
      <c r="A61" s="529" t="s">
        <v>366</v>
      </c>
      <c r="B61" s="530"/>
      <c r="C61" s="530"/>
      <c r="D61" s="531"/>
      <c r="E61" s="259">
        <f>SUM(E54:E60)</f>
        <v>413852</v>
      </c>
    </row>
    <row r="62" spans="1:7" ht="27" customHeight="1">
      <c r="A62" s="539" t="s">
        <v>367</v>
      </c>
      <c r="B62" s="540"/>
      <c r="C62" s="540"/>
      <c r="D62" s="541"/>
      <c r="E62" s="287">
        <f>SUM(E61,E53)</f>
        <v>613852</v>
      </c>
      <c r="F62" s="285"/>
      <c r="G62" s="285"/>
    </row>
    <row r="63" ht="12.75">
      <c r="E63" s="285"/>
    </row>
    <row r="64" ht="12.75">
      <c r="E64" s="285"/>
    </row>
    <row r="65" ht="12.75">
      <c r="G65" s="285"/>
    </row>
    <row r="66" ht="12.75">
      <c r="E66" s="285"/>
    </row>
    <row r="67" ht="12.75">
      <c r="E67" s="285"/>
    </row>
    <row r="68" ht="12.75">
      <c r="E68" s="285"/>
    </row>
    <row r="69" ht="12.75">
      <c r="E69" s="285"/>
    </row>
    <row r="70" ht="12.75">
      <c r="E70" s="285"/>
    </row>
    <row r="71" ht="12.75">
      <c r="E71" s="285"/>
    </row>
    <row r="72" ht="12.75">
      <c r="E72" s="285"/>
    </row>
    <row r="73" ht="12.75">
      <c r="E73" s="285"/>
    </row>
    <row r="74" ht="12.75">
      <c r="E74" s="285"/>
    </row>
    <row r="75" ht="12.75">
      <c r="E75" s="285"/>
    </row>
    <row r="76" ht="12.75">
      <c r="E76" s="285"/>
    </row>
    <row r="78" ht="12.75">
      <c r="E78" s="285"/>
    </row>
    <row r="172" ht="12.75">
      <c r="D172" s="388">
        <f>115000000+12000000</f>
        <v>127000000</v>
      </c>
    </row>
    <row r="280" ht="12.75">
      <c r="D280" s="388"/>
    </row>
  </sheetData>
  <sheetProtection/>
  <mergeCells count="25">
    <mergeCell ref="A62:D62"/>
    <mergeCell ref="A43:D43"/>
    <mergeCell ref="A45:D45"/>
    <mergeCell ref="A46:D46"/>
    <mergeCell ref="A48:E48"/>
    <mergeCell ref="C54:C60"/>
    <mergeCell ref="D54:D60"/>
    <mergeCell ref="A61:D61"/>
    <mergeCell ref="A53:D53"/>
    <mergeCell ref="C51:C52"/>
    <mergeCell ref="D51:D52"/>
    <mergeCell ref="A22:D22"/>
    <mergeCell ref="C23:C33"/>
    <mergeCell ref="D23:D33"/>
    <mergeCell ref="A34:D34"/>
    <mergeCell ref="C35:C42"/>
    <mergeCell ref="D35:D38"/>
    <mergeCell ref="A39:B39"/>
    <mergeCell ref="A1:B1"/>
    <mergeCell ref="C1:E1"/>
    <mergeCell ref="A2:E2"/>
    <mergeCell ref="A4:E4"/>
    <mergeCell ref="C6:C21"/>
    <mergeCell ref="D6:D12"/>
    <mergeCell ref="D14:D15"/>
  </mergeCells>
  <printOptions horizontalCentered="1"/>
  <pageMargins left="0.7874015748031497" right="0.31496062992125984" top="0.4724409448818898" bottom="0.6692913385826772" header="0.4330708661417323" footer="0.5118110236220472"/>
  <pageSetup horizontalDpi="600" verticalDpi="600" orientation="portrait" paperSize="9" scale="95" r:id="rId1"/>
  <rowBreaks count="1" manualBreakCount="1">
    <brk id="34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AC279"/>
  <sheetViews>
    <sheetView view="pageBreakPreview" zoomScale="90" zoomScaleSheetLayoutView="90" zoomScalePageLayoutView="0" workbookViewId="0" topLeftCell="C1">
      <selection activeCell="K2" sqref="K2"/>
    </sheetView>
  </sheetViews>
  <sheetFormatPr defaultColWidth="8.796875" defaultRowHeight="14.25"/>
  <cols>
    <col min="1" max="1" width="3.19921875" style="248" customWidth="1"/>
    <col min="2" max="2" width="39.8984375" style="248" customWidth="1"/>
    <col min="3" max="3" width="5.3984375" style="248" customWidth="1"/>
    <col min="4" max="4" width="8.69921875" style="248" customWidth="1"/>
    <col min="5" max="5" width="10.59765625" style="248" customWidth="1"/>
    <col min="6" max="6" width="10.19921875" style="248" customWidth="1"/>
    <col min="7" max="7" width="12.69921875" style="248" customWidth="1"/>
    <col min="8" max="8" width="72" style="248" customWidth="1"/>
    <col min="9" max="9" width="11.59765625" style="248" customWidth="1"/>
    <col min="10" max="10" width="9" style="248" customWidth="1"/>
    <col min="11" max="11" width="10.5" style="248" customWidth="1"/>
    <col min="12" max="16384" width="9" style="248" customWidth="1"/>
  </cols>
  <sheetData>
    <row r="1" spans="1:8" ht="66" customHeight="1">
      <c r="A1" s="522"/>
      <c r="B1" s="522"/>
      <c r="C1" s="551"/>
      <c r="D1" s="381"/>
      <c r="E1" s="381"/>
      <c r="F1" s="381"/>
      <c r="G1" s="381"/>
      <c r="H1" s="423" t="s">
        <v>507</v>
      </c>
    </row>
    <row r="2" spans="1:8" ht="78.75" customHeight="1">
      <c r="A2" s="552" t="s">
        <v>375</v>
      </c>
      <c r="B2" s="552"/>
      <c r="C2" s="552"/>
      <c r="D2" s="552"/>
      <c r="E2" s="552"/>
      <c r="F2" s="552"/>
      <c r="G2" s="552"/>
      <c r="H2" s="552"/>
    </row>
    <row r="3" spans="1:8" ht="17.25" customHeight="1">
      <c r="A3" s="249"/>
      <c r="B3" s="249"/>
      <c r="C3" s="249"/>
      <c r="D3" s="249"/>
      <c r="E3" s="249"/>
      <c r="F3" s="249"/>
      <c r="G3" s="249"/>
      <c r="H3" s="288" t="s">
        <v>376</v>
      </c>
    </row>
    <row r="4" spans="1:8" ht="17.25" customHeight="1">
      <c r="A4" s="553" t="s">
        <v>326</v>
      </c>
      <c r="B4" s="553" t="s">
        <v>327</v>
      </c>
      <c r="C4" s="556" t="s">
        <v>3</v>
      </c>
      <c r="D4" s="556" t="s">
        <v>4</v>
      </c>
      <c r="E4" s="557" t="s">
        <v>73</v>
      </c>
      <c r="F4" s="558" t="s">
        <v>377</v>
      </c>
      <c r="G4" s="558"/>
      <c r="H4" s="559" t="s">
        <v>187</v>
      </c>
    </row>
    <row r="5" spans="1:8" ht="17.25" customHeight="1">
      <c r="A5" s="554"/>
      <c r="B5" s="554"/>
      <c r="C5" s="556"/>
      <c r="D5" s="556"/>
      <c r="E5" s="554"/>
      <c r="F5" s="558" t="s">
        <v>190</v>
      </c>
      <c r="G5" s="558" t="s">
        <v>378</v>
      </c>
      <c r="H5" s="559"/>
    </row>
    <row r="6" spans="1:29" s="252" customFormat="1" ht="12.75" customHeight="1">
      <c r="A6" s="555"/>
      <c r="B6" s="555"/>
      <c r="C6" s="556"/>
      <c r="D6" s="556"/>
      <c r="E6" s="554"/>
      <c r="F6" s="558"/>
      <c r="G6" s="558"/>
      <c r="H6" s="55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</row>
    <row r="7" spans="1:29" s="252" customFormat="1" ht="38.25">
      <c r="A7" s="290">
        <v>1</v>
      </c>
      <c r="B7" s="383" t="s">
        <v>472</v>
      </c>
      <c r="C7" s="291" t="s">
        <v>8</v>
      </c>
      <c r="D7" s="291" t="s">
        <v>100</v>
      </c>
      <c r="E7" s="292">
        <f>SUM(F7:G7)</f>
        <v>4740000</v>
      </c>
      <c r="F7" s="293">
        <v>40000</v>
      </c>
      <c r="G7" s="293">
        <v>4700000</v>
      </c>
      <c r="H7" s="294" t="s">
        <v>473</v>
      </c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</row>
    <row r="8" spans="1:29" s="252" customFormat="1" ht="25.5">
      <c r="A8" s="295">
        <v>2</v>
      </c>
      <c r="B8" s="296" t="s">
        <v>379</v>
      </c>
      <c r="C8" s="297" t="s">
        <v>144</v>
      </c>
      <c r="D8" s="291" t="s">
        <v>145</v>
      </c>
      <c r="E8" s="292">
        <f>SUM(F8:G8)</f>
        <v>1000000</v>
      </c>
      <c r="F8" s="293">
        <v>25000</v>
      </c>
      <c r="G8" s="293">
        <v>975000</v>
      </c>
      <c r="H8" s="294" t="s">
        <v>380</v>
      </c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</row>
    <row r="9" spans="1:8" s="302" customFormat="1" ht="25.5">
      <c r="A9" s="560">
        <v>3</v>
      </c>
      <c r="B9" s="562" t="s">
        <v>381</v>
      </c>
      <c r="C9" s="560">
        <v>851</v>
      </c>
      <c r="D9" s="560">
        <v>85111</v>
      </c>
      <c r="E9" s="298">
        <f>SUM(F9:G9)</f>
        <v>5297248</v>
      </c>
      <c r="F9" s="299">
        <v>0</v>
      </c>
      <c r="G9" s="300">
        <v>5297248</v>
      </c>
      <c r="H9" s="301" t="s">
        <v>474</v>
      </c>
    </row>
    <row r="10" spans="1:8" ht="25.5">
      <c r="A10" s="561"/>
      <c r="B10" s="563"/>
      <c r="C10" s="564"/>
      <c r="D10" s="564"/>
      <c r="E10" s="298">
        <f aca="true" t="shared" si="0" ref="E10:E16">SUM(F10:G10)</f>
        <v>861000</v>
      </c>
      <c r="F10" s="299">
        <v>0</v>
      </c>
      <c r="G10" s="299">
        <v>861000</v>
      </c>
      <c r="H10" s="301" t="s">
        <v>462</v>
      </c>
    </row>
    <row r="11" spans="1:9" ht="20.25" customHeight="1">
      <c r="A11" s="303">
        <v>4</v>
      </c>
      <c r="B11" s="304" t="s">
        <v>382</v>
      </c>
      <c r="C11" s="564"/>
      <c r="D11" s="564"/>
      <c r="E11" s="298">
        <f t="shared" si="0"/>
        <v>1000000</v>
      </c>
      <c r="F11" s="305">
        <v>0</v>
      </c>
      <c r="G11" s="305">
        <v>1000000</v>
      </c>
      <c r="H11" s="306" t="s">
        <v>383</v>
      </c>
      <c r="I11" s="285"/>
    </row>
    <row r="12" spans="1:8" ht="25.5">
      <c r="A12" s="303">
        <v>5</v>
      </c>
      <c r="B12" s="304" t="s">
        <v>384</v>
      </c>
      <c r="C12" s="564"/>
      <c r="D12" s="561"/>
      <c r="E12" s="298">
        <f t="shared" si="0"/>
        <v>25198225</v>
      </c>
      <c r="F12" s="305">
        <v>0</v>
      </c>
      <c r="G12" s="305">
        <v>25198225</v>
      </c>
      <c r="H12" s="301" t="s">
        <v>475</v>
      </c>
    </row>
    <row r="13" spans="1:8" ht="25.5">
      <c r="A13" s="303">
        <v>6</v>
      </c>
      <c r="B13" s="304" t="s">
        <v>385</v>
      </c>
      <c r="C13" s="564"/>
      <c r="D13" s="303">
        <v>85120</v>
      </c>
      <c r="E13" s="307">
        <f t="shared" si="0"/>
        <v>2150200</v>
      </c>
      <c r="F13" s="305">
        <v>0</v>
      </c>
      <c r="G13" s="305">
        <v>2150200</v>
      </c>
      <c r="H13" s="306" t="s">
        <v>386</v>
      </c>
    </row>
    <row r="14" spans="1:9" ht="25.5">
      <c r="A14" s="303">
        <v>7</v>
      </c>
      <c r="B14" s="304" t="s">
        <v>387</v>
      </c>
      <c r="C14" s="561"/>
      <c r="D14" s="303">
        <v>85141</v>
      </c>
      <c r="E14" s="307">
        <f t="shared" si="0"/>
        <v>100000</v>
      </c>
      <c r="F14" s="305">
        <v>0</v>
      </c>
      <c r="G14" s="305">
        <v>100000</v>
      </c>
      <c r="H14" s="306" t="s">
        <v>388</v>
      </c>
      <c r="I14" s="285"/>
    </row>
    <row r="15" spans="1:9" ht="25.5" customHeight="1">
      <c r="A15" s="389">
        <v>8</v>
      </c>
      <c r="B15" s="395" t="s">
        <v>501</v>
      </c>
      <c r="C15" s="303">
        <v>921</v>
      </c>
      <c r="D15" s="389">
        <v>92116</v>
      </c>
      <c r="E15" s="399">
        <f t="shared" si="0"/>
        <v>400000</v>
      </c>
      <c r="F15" s="400">
        <v>0</v>
      </c>
      <c r="G15" s="400">
        <v>400000</v>
      </c>
      <c r="H15" s="401" t="s">
        <v>491</v>
      </c>
      <c r="I15" s="285"/>
    </row>
    <row r="16" spans="1:9" ht="25.5">
      <c r="A16" s="306">
        <v>9</v>
      </c>
      <c r="B16" s="395" t="s">
        <v>332</v>
      </c>
      <c r="C16" s="569">
        <v>921</v>
      </c>
      <c r="D16" s="569">
        <v>92118</v>
      </c>
      <c r="E16" s="399">
        <f t="shared" si="0"/>
        <v>300000</v>
      </c>
      <c r="F16" s="400">
        <v>0</v>
      </c>
      <c r="G16" s="400">
        <v>300000</v>
      </c>
      <c r="H16" s="401" t="s">
        <v>502</v>
      </c>
      <c r="I16" s="285"/>
    </row>
    <row r="17" spans="1:9" ht="39" customHeight="1">
      <c r="A17" s="564">
        <v>10</v>
      </c>
      <c r="B17" s="565" t="s">
        <v>329</v>
      </c>
      <c r="C17" s="570"/>
      <c r="D17" s="570"/>
      <c r="E17" s="567">
        <f>SUM(F17:G18)</f>
        <v>1500000</v>
      </c>
      <c r="F17" s="400">
        <v>0</v>
      </c>
      <c r="G17" s="400">
        <v>600000</v>
      </c>
      <c r="H17" s="401" t="s">
        <v>490</v>
      </c>
      <c r="I17" s="285"/>
    </row>
    <row r="18" spans="1:9" ht="18" customHeight="1">
      <c r="A18" s="561"/>
      <c r="B18" s="566"/>
      <c r="C18" s="571"/>
      <c r="D18" s="571"/>
      <c r="E18" s="568"/>
      <c r="F18" s="396">
        <v>0</v>
      </c>
      <c r="G18" s="396">
        <f>1500000-600000</f>
        <v>900000</v>
      </c>
      <c r="H18" s="190" t="s">
        <v>389</v>
      </c>
      <c r="I18" s="285"/>
    </row>
    <row r="19" spans="1:8" s="310" customFormat="1" ht="27.75" customHeight="1">
      <c r="A19" s="539" t="s">
        <v>73</v>
      </c>
      <c r="B19" s="540"/>
      <c r="C19" s="540"/>
      <c r="D19" s="541"/>
      <c r="E19" s="308">
        <f>SUM(F19:G19)</f>
        <v>42546673</v>
      </c>
      <c r="F19" s="282">
        <f>SUM(F7:F18)</f>
        <v>65000</v>
      </c>
      <c r="G19" s="282">
        <f>SUM(G7:G18)</f>
        <v>42481673</v>
      </c>
      <c r="H19" s="309"/>
    </row>
    <row r="22" ht="12.75">
      <c r="G22" s="285"/>
    </row>
    <row r="24" ht="12.75">
      <c r="G24" s="285"/>
    </row>
    <row r="42" ht="12.75">
      <c r="G42" s="285"/>
    </row>
    <row r="171" ht="12.75">
      <c r="D171" s="388">
        <f>115000000+12000000</f>
        <v>127000000</v>
      </c>
    </row>
    <row r="279" ht="12.75">
      <c r="D279" s="388"/>
    </row>
  </sheetData>
  <sheetProtection/>
  <mergeCells count="21">
    <mergeCell ref="A19:D19"/>
    <mergeCell ref="F5:F6"/>
    <mergeCell ref="G5:G6"/>
    <mergeCell ref="A9:A10"/>
    <mergeCell ref="B9:B10"/>
    <mergeCell ref="C9:C14"/>
    <mergeCell ref="D9:D12"/>
    <mergeCell ref="A17:A18"/>
    <mergeCell ref="B17:B18"/>
    <mergeCell ref="E17:E18"/>
    <mergeCell ref="D16:D18"/>
    <mergeCell ref="C16:C18"/>
    <mergeCell ref="A1:C1"/>
    <mergeCell ref="A2:H2"/>
    <mergeCell ref="A4:A6"/>
    <mergeCell ref="B4:B6"/>
    <mergeCell ref="C4:C6"/>
    <mergeCell ref="D4:D6"/>
    <mergeCell ref="E4:E6"/>
    <mergeCell ref="F4:G4"/>
    <mergeCell ref="H4:H6"/>
  </mergeCells>
  <printOptions horizontalCentered="1"/>
  <pageMargins left="0.35433070866141736" right="0.31496062992125984" top="0.6692913385826772" bottom="0.4724409448818898" header="0.5905511811023623" footer="0.4330708661417323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E276"/>
  <sheetViews>
    <sheetView view="pageBreakPreview" zoomScale="110" zoomScaleSheetLayoutView="110" zoomScalePageLayoutView="0" workbookViewId="0" topLeftCell="A1">
      <selection activeCell="E1" sqref="E1"/>
    </sheetView>
  </sheetViews>
  <sheetFormatPr defaultColWidth="8.796875" defaultRowHeight="14.25"/>
  <cols>
    <col min="1" max="1" width="6.19921875" style="60" customWidth="1"/>
    <col min="2" max="2" width="9.09765625" style="60" customWidth="1"/>
    <col min="3" max="3" width="11.19921875" style="60" customWidth="1"/>
    <col min="4" max="4" width="11.5" style="60" customWidth="1"/>
    <col min="5" max="5" width="53.3984375" style="60" customWidth="1"/>
    <col min="6" max="16384" width="9" style="60" customWidth="1"/>
  </cols>
  <sheetData>
    <row r="1" spans="1:5" ht="72" customHeight="1">
      <c r="A1" s="572"/>
      <c r="B1" s="572"/>
      <c r="C1" s="573"/>
      <c r="E1" s="422" t="s">
        <v>508</v>
      </c>
    </row>
    <row r="2" spans="1:5" ht="77.25" customHeight="1">
      <c r="A2" s="552" t="s">
        <v>390</v>
      </c>
      <c r="B2" s="552"/>
      <c r="C2" s="552"/>
      <c r="D2" s="552"/>
      <c r="E2" s="552"/>
    </row>
    <row r="3" spans="1:5" ht="23.25" customHeight="1">
      <c r="A3" s="1"/>
      <c r="B3" s="1"/>
      <c r="C3" s="1"/>
      <c r="D3" s="311"/>
      <c r="E3" s="288" t="s">
        <v>376</v>
      </c>
    </row>
    <row r="4" spans="1:5" ht="30" customHeight="1">
      <c r="A4" s="312" t="s">
        <v>3</v>
      </c>
      <c r="B4" s="312" t="s">
        <v>4</v>
      </c>
      <c r="C4" s="313" t="s">
        <v>391</v>
      </c>
      <c r="D4" s="313" t="s">
        <v>392</v>
      </c>
      <c r="E4" s="312" t="s">
        <v>187</v>
      </c>
    </row>
    <row r="5" spans="1:5" ht="76.5">
      <c r="A5" s="314" t="s">
        <v>8</v>
      </c>
      <c r="B5" s="314" t="s">
        <v>99</v>
      </c>
      <c r="C5" s="315">
        <v>400000</v>
      </c>
      <c r="D5" s="315">
        <v>400000</v>
      </c>
      <c r="E5" s="166" t="s">
        <v>477</v>
      </c>
    </row>
    <row r="6" spans="1:5" ht="12.75">
      <c r="A6" s="316" t="s">
        <v>19</v>
      </c>
      <c r="B6" s="314" t="s">
        <v>124</v>
      </c>
      <c r="C6" s="315">
        <v>750000</v>
      </c>
      <c r="D6" s="315">
        <v>400000</v>
      </c>
      <c r="E6" s="317" t="s">
        <v>466</v>
      </c>
    </row>
    <row r="7" spans="1:5" ht="25.5">
      <c r="A7" s="318">
        <v>750</v>
      </c>
      <c r="B7" s="115">
        <v>75095</v>
      </c>
      <c r="C7" s="107">
        <v>3529154</v>
      </c>
      <c r="D7" s="107">
        <v>246000</v>
      </c>
      <c r="E7" s="319" t="s">
        <v>393</v>
      </c>
    </row>
    <row r="8" spans="1:5" ht="38.25">
      <c r="A8" s="115">
        <v>754</v>
      </c>
      <c r="B8" s="115">
        <v>75415</v>
      </c>
      <c r="C8" s="107">
        <v>300000</v>
      </c>
      <c r="D8" s="107">
        <v>300000</v>
      </c>
      <c r="E8" s="320" t="s">
        <v>394</v>
      </c>
    </row>
    <row r="9" spans="1:5" ht="25.5">
      <c r="A9" s="574" t="s">
        <v>36</v>
      </c>
      <c r="B9" s="114" t="s">
        <v>395</v>
      </c>
      <c r="C9" s="34">
        <v>80000</v>
      </c>
      <c r="D9" s="34">
        <v>80000</v>
      </c>
      <c r="E9" s="190" t="s">
        <v>470</v>
      </c>
    </row>
    <row r="10" spans="1:5" ht="51">
      <c r="A10" s="574"/>
      <c r="B10" s="114" t="s">
        <v>396</v>
      </c>
      <c r="C10" s="34">
        <v>383100</v>
      </c>
      <c r="D10" s="34">
        <v>383100</v>
      </c>
      <c r="E10" s="321" t="s">
        <v>471</v>
      </c>
    </row>
    <row r="11" spans="1:5" ht="51">
      <c r="A11" s="114" t="s">
        <v>42</v>
      </c>
      <c r="B11" s="114" t="s">
        <v>397</v>
      </c>
      <c r="C11" s="34">
        <v>2374570</v>
      </c>
      <c r="D11" s="34">
        <v>700000</v>
      </c>
      <c r="E11" s="321" t="s">
        <v>398</v>
      </c>
    </row>
    <row r="12" spans="1:5" ht="76.5">
      <c r="A12" s="114" t="s">
        <v>46</v>
      </c>
      <c r="B12" s="114" t="s">
        <v>399</v>
      </c>
      <c r="C12" s="34">
        <v>1016130</v>
      </c>
      <c r="D12" s="34">
        <v>536500</v>
      </c>
      <c r="E12" s="321" t="s">
        <v>400</v>
      </c>
    </row>
    <row r="13" spans="1:5" ht="43.5" customHeight="1">
      <c r="A13" s="114" t="s">
        <v>168</v>
      </c>
      <c r="B13" s="114" t="s">
        <v>169</v>
      </c>
      <c r="C13" s="34">
        <v>960000</v>
      </c>
      <c r="D13" s="34">
        <v>760000</v>
      </c>
      <c r="E13" s="258" t="s">
        <v>401</v>
      </c>
    </row>
    <row r="14" spans="1:5" ht="38.25">
      <c r="A14" s="114" t="s">
        <v>168</v>
      </c>
      <c r="B14" s="114" t="s">
        <v>177</v>
      </c>
      <c r="C14" s="34">
        <f>3240000-1500000</f>
        <v>1740000</v>
      </c>
      <c r="D14" s="402">
        <f>3240000-1500000</f>
        <v>1740000</v>
      </c>
      <c r="E14" s="258" t="s">
        <v>402</v>
      </c>
    </row>
    <row r="15" spans="1:5" ht="65.25" customHeight="1">
      <c r="A15" s="322" t="s">
        <v>182</v>
      </c>
      <c r="B15" s="114" t="s">
        <v>184</v>
      </c>
      <c r="C15" s="16">
        <v>4305000</v>
      </c>
      <c r="D15" s="16">
        <v>3585000</v>
      </c>
      <c r="E15" s="258" t="s">
        <v>403</v>
      </c>
    </row>
    <row r="16" spans="1:5" s="325" customFormat="1" ht="30" customHeight="1">
      <c r="A16" s="575" t="s">
        <v>404</v>
      </c>
      <c r="B16" s="575"/>
      <c r="C16" s="323">
        <f>SUM(C5:C15)</f>
        <v>15837954</v>
      </c>
      <c r="D16" s="323">
        <f>SUM(D5:D15)</f>
        <v>9130600</v>
      </c>
      <c r="E16" s="324"/>
    </row>
    <row r="17" spans="1:5" ht="12.75">
      <c r="A17" s="22"/>
      <c r="B17" s="22"/>
      <c r="C17" s="23"/>
      <c r="D17" s="23"/>
      <c r="E17" s="326"/>
    </row>
    <row r="18" spans="1:5" ht="12.75">
      <c r="A18" s="22"/>
      <c r="B18" s="22"/>
      <c r="C18" s="23"/>
      <c r="D18" s="23"/>
      <c r="E18" s="326"/>
    </row>
    <row r="19" spans="1:5" ht="12.75">
      <c r="A19" s="22"/>
      <c r="B19" s="22"/>
      <c r="C19" s="23"/>
      <c r="D19" s="23"/>
      <c r="E19" s="326"/>
    </row>
    <row r="20" spans="1:5" ht="12.75">
      <c r="A20" s="22"/>
      <c r="B20" s="22"/>
      <c r="C20" s="23"/>
      <c r="D20" s="23"/>
      <c r="E20" s="326"/>
    </row>
    <row r="21" spans="1:5" ht="12.75">
      <c r="A21" s="22"/>
      <c r="B21" s="22"/>
      <c r="C21" s="23"/>
      <c r="D21" s="23"/>
      <c r="E21" s="326"/>
    </row>
    <row r="22" spans="1:5" ht="12.75">
      <c r="A22" s="22"/>
      <c r="B22" s="22"/>
      <c r="C22" s="23"/>
      <c r="D22" s="23"/>
      <c r="E22" s="326"/>
    </row>
    <row r="23" spans="1:5" ht="12.75">
      <c r="A23" s="22"/>
      <c r="B23" s="22"/>
      <c r="C23" s="23"/>
      <c r="D23" s="23"/>
      <c r="E23" s="326"/>
    </row>
    <row r="24" spans="1:5" ht="12.75">
      <c r="A24" s="22"/>
      <c r="B24" s="22"/>
      <c r="C24" s="23"/>
      <c r="D24" s="23"/>
      <c r="E24" s="326"/>
    </row>
    <row r="25" spans="1:5" ht="12.75">
      <c r="A25" s="22"/>
      <c r="B25" s="22"/>
      <c r="C25" s="23"/>
      <c r="D25" s="23"/>
      <c r="E25" s="326"/>
    </row>
    <row r="26" spans="1:5" ht="12.75">
      <c r="A26" s="22"/>
      <c r="B26" s="22"/>
      <c r="C26" s="23"/>
      <c r="D26" s="23"/>
      <c r="E26" s="326"/>
    </row>
    <row r="27" spans="1:5" ht="12.75">
      <c r="A27" s="22"/>
      <c r="B27" s="22"/>
      <c r="C27" s="23"/>
      <c r="D27" s="23"/>
      <c r="E27" s="326"/>
    </row>
    <row r="28" spans="1:5" ht="12.75">
      <c r="A28" s="22"/>
      <c r="B28" s="22"/>
      <c r="C28" s="23"/>
      <c r="D28" s="23"/>
      <c r="E28" s="326"/>
    </row>
    <row r="29" spans="1:5" ht="12.75">
      <c r="A29" s="22"/>
      <c r="B29" s="22"/>
      <c r="C29" s="23"/>
      <c r="D29" s="23"/>
      <c r="E29" s="326"/>
    </row>
    <row r="30" spans="1:5" ht="12.75">
      <c r="A30" s="22"/>
      <c r="B30" s="22"/>
      <c r="C30" s="23"/>
      <c r="D30" s="23"/>
      <c r="E30" s="326"/>
    </row>
    <row r="31" spans="1:4" ht="12.75">
      <c r="A31" s="22"/>
      <c r="B31" s="327"/>
      <c r="C31" s="328"/>
      <c r="D31" s="328"/>
    </row>
    <row r="32" spans="1:4" ht="12.75">
      <c r="A32" s="22"/>
      <c r="B32" s="327"/>
      <c r="C32" s="328"/>
      <c r="D32" s="328"/>
    </row>
    <row r="33" spans="1:4" ht="12.75">
      <c r="A33" s="22"/>
      <c r="B33" s="327"/>
      <c r="C33" s="328"/>
      <c r="D33" s="328"/>
    </row>
    <row r="34" spans="1:4" ht="12.75">
      <c r="A34" s="22"/>
      <c r="B34" s="327"/>
      <c r="C34" s="328"/>
      <c r="D34" s="328"/>
    </row>
    <row r="35" spans="1:4" ht="12.75">
      <c r="A35" s="22"/>
      <c r="B35" s="327"/>
      <c r="C35" s="328"/>
      <c r="D35" s="328"/>
    </row>
    <row r="36" spans="1:4" ht="12.75">
      <c r="A36" s="22"/>
      <c r="B36" s="327"/>
      <c r="C36" s="328"/>
      <c r="D36" s="328"/>
    </row>
    <row r="37" spans="1:4" ht="12.75">
      <c r="A37" s="22"/>
      <c r="B37" s="327"/>
      <c r="C37" s="328"/>
      <c r="D37" s="328"/>
    </row>
    <row r="38" spans="1:4" ht="12.75">
      <c r="A38" s="22"/>
      <c r="B38" s="327"/>
      <c r="C38" s="328"/>
      <c r="D38" s="328"/>
    </row>
    <row r="39" spans="1:4" ht="12.75">
      <c r="A39" s="22"/>
      <c r="B39" s="327"/>
      <c r="C39" s="328"/>
      <c r="D39" s="328"/>
    </row>
    <row r="40" spans="1:4" ht="12.75">
      <c r="A40" s="22"/>
      <c r="B40" s="327"/>
      <c r="C40" s="328"/>
      <c r="D40" s="328"/>
    </row>
    <row r="41" spans="1:4" ht="12.75">
      <c r="A41" s="22"/>
      <c r="B41" s="327"/>
      <c r="C41" s="328"/>
      <c r="D41" s="328"/>
    </row>
    <row r="42" spans="1:4" ht="12.75">
      <c r="A42" s="22"/>
      <c r="B42" s="327"/>
      <c r="C42" s="328"/>
      <c r="D42" s="328"/>
    </row>
    <row r="43" spans="1:4" ht="12.75">
      <c r="A43" s="22"/>
      <c r="B43" s="327"/>
      <c r="C43" s="328"/>
      <c r="D43" s="328"/>
    </row>
    <row r="44" spans="1:4" ht="12.75">
      <c r="A44" s="22"/>
      <c r="B44" s="327"/>
      <c r="C44" s="328"/>
      <c r="D44" s="328"/>
    </row>
    <row r="45" spans="1:4" ht="12.75">
      <c r="A45" s="22"/>
      <c r="B45" s="327"/>
      <c r="C45" s="328"/>
      <c r="D45" s="328"/>
    </row>
    <row r="46" spans="1:4" ht="12.75">
      <c r="A46" s="22"/>
      <c r="B46" s="327"/>
      <c r="C46" s="328"/>
      <c r="D46" s="328"/>
    </row>
    <row r="47" spans="1:4" ht="12.75">
      <c r="A47" s="22"/>
      <c r="B47" s="327"/>
      <c r="C47" s="328"/>
      <c r="D47" s="328"/>
    </row>
    <row r="48" spans="1:4" ht="12.75">
      <c r="A48" s="22"/>
      <c r="B48" s="327"/>
      <c r="C48" s="328"/>
      <c r="D48" s="328"/>
    </row>
    <row r="49" spans="1:4" ht="12.75">
      <c r="A49" s="22"/>
      <c r="B49" s="327"/>
      <c r="C49" s="328"/>
      <c r="D49" s="328"/>
    </row>
    <row r="50" spans="1:4" ht="12.75">
      <c r="A50" s="22"/>
      <c r="B50" s="327"/>
      <c r="C50" s="328"/>
      <c r="D50" s="328"/>
    </row>
    <row r="51" spans="1:4" ht="12.75">
      <c r="A51" s="22"/>
      <c r="B51" s="327"/>
      <c r="C51" s="328"/>
      <c r="D51" s="328"/>
    </row>
    <row r="52" spans="1:4" ht="12.75">
      <c r="A52" s="22"/>
      <c r="B52" s="327"/>
      <c r="C52" s="328"/>
      <c r="D52" s="328"/>
    </row>
    <row r="53" spans="1:4" ht="12.75">
      <c r="A53" s="22"/>
      <c r="B53" s="327"/>
      <c r="C53" s="328"/>
      <c r="D53" s="328"/>
    </row>
    <row r="54" spans="1:4" ht="12.75">
      <c r="A54" s="22"/>
      <c r="B54" s="327"/>
      <c r="C54" s="328"/>
      <c r="D54" s="328"/>
    </row>
    <row r="55" spans="1:4" ht="12.75">
      <c r="A55" s="22"/>
      <c r="B55" s="327"/>
      <c r="C55" s="328"/>
      <c r="D55" s="328"/>
    </row>
    <row r="56" spans="1:4" ht="12.75">
      <c r="A56" s="22"/>
      <c r="B56" s="327"/>
      <c r="C56" s="328"/>
      <c r="D56" s="328"/>
    </row>
    <row r="57" spans="1:4" ht="12.75">
      <c r="A57" s="22"/>
      <c r="B57" s="327"/>
      <c r="C57" s="328"/>
      <c r="D57" s="328"/>
    </row>
    <row r="58" spans="1:4" ht="12.75">
      <c r="A58" s="22"/>
      <c r="B58" s="327"/>
      <c r="C58" s="328"/>
      <c r="D58" s="328"/>
    </row>
    <row r="59" spans="1:4" ht="12.75">
      <c r="A59" s="22"/>
      <c r="B59" s="327"/>
      <c r="C59" s="328"/>
      <c r="D59" s="328"/>
    </row>
    <row r="60" spans="1:4" ht="12.75">
      <c r="A60" s="22"/>
      <c r="B60" s="327"/>
      <c r="C60" s="328"/>
      <c r="D60" s="328"/>
    </row>
    <row r="61" spans="1:4" ht="12.75">
      <c r="A61" s="22"/>
      <c r="B61" s="327"/>
      <c r="C61" s="328"/>
      <c r="D61" s="328"/>
    </row>
    <row r="62" spans="1:4" ht="12.75">
      <c r="A62" s="22"/>
      <c r="B62" s="327"/>
      <c r="C62" s="328"/>
      <c r="D62" s="328"/>
    </row>
    <row r="63" spans="1:4" ht="12.75">
      <c r="A63" s="22"/>
      <c r="B63" s="327"/>
      <c r="C63" s="248"/>
      <c r="D63" s="248"/>
    </row>
    <row r="64" spans="1:4" ht="12.75">
      <c r="A64" s="22"/>
      <c r="B64" s="327"/>
      <c r="C64" s="248"/>
      <c r="D64" s="248"/>
    </row>
    <row r="65" spans="1:4" ht="12.75">
      <c r="A65" s="22"/>
      <c r="B65" s="327"/>
      <c r="C65" s="248"/>
      <c r="D65" s="248"/>
    </row>
    <row r="66" spans="1:4" ht="12.75">
      <c r="A66" s="22"/>
      <c r="B66" s="329"/>
      <c r="C66" s="248"/>
      <c r="D66" s="248"/>
    </row>
    <row r="67" spans="1:4" ht="12.75">
      <c r="A67" s="22"/>
      <c r="B67" s="329"/>
      <c r="C67" s="248"/>
      <c r="D67" s="248"/>
    </row>
    <row r="68" spans="1:4" ht="12.75">
      <c r="A68" s="22"/>
      <c r="B68" s="329"/>
      <c r="C68" s="248"/>
      <c r="D68" s="248"/>
    </row>
    <row r="69" spans="1:4" ht="12.75">
      <c r="A69" s="22"/>
      <c r="B69" s="329"/>
      <c r="C69" s="248"/>
      <c r="D69" s="248"/>
    </row>
    <row r="70" spans="1:4" ht="12.75">
      <c r="A70" s="22"/>
      <c r="B70" s="329"/>
      <c r="C70" s="248"/>
      <c r="D70" s="248"/>
    </row>
    <row r="71" spans="1:4" ht="12.75">
      <c r="A71" s="22"/>
      <c r="B71" s="329"/>
      <c r="C71" s="248"/>
      <c r="D71" s="248"/>
    </row>
    <row r="72" spans="1:4" ht="12.75">
      <c r="A72" s="22"/>
      <c r="B72" s="329"/>
      <c r="C72" s="248"/>
      <c r="D72" s="248"/>
    </row>
    <row r="73" spans="1:4" ht="12.75">
      <c r="A73" s="22"/>
      <c r="B73" s="329"/>
      <c r="C73" s="248"/>
      <c r="D73" s="248"/>
    </row>
    <row r="74" spans="1:4" ht="12.75">
      <c r="A74" s="22"/>
      <c r="B74" s="329"/>
      <c r="C74" s="248"/>
      <c r="D74" s="248"/>
    </row>
    <row r="75" spans="1:4" ht="12.75">
      <c r="A75" s="22"/>
      <c r="B75" s="329"/>
      <c r="C75" s="248"/>
      <c r="D75" s="248"/>
    </row>
    <row r="76" spans="1:4" ht="12.75">
      <c r="A76" s="22"/>
      <c r="B76" s="329"/>
      <c r="C76" s="248"/>
      <c r="D76" s="248"/>
    </row>
    <row r="77" spans="1:4" ht="12.75">
      <c r="A77" s="22"/>
      <c r="B77" s="329"/>
      <c r="C77" s="248"/>
      <c r="D77" s="248"/>
    </row>
    <row r="78" spans="1:4" ht="12.75">
      <c r="A78" s="22"/>
      <c r="B78" s="329"/>
      <c r="C78" s="248"/>
      <c r="D78" s="248"/>
    </row>
    <row r="79" spans="1:4" ht="12.75">
      <c r="A79" s="22"/>
      <c r="B79" s="329"/>
      <c r="C79" s="248"/>
      <c r="D79" s="248"/>
    </row>
    <row r="80" spans="1:4" ht="12.75">
      <c r="A80" s="22"/>
      <c r="B80" s="329"/>
      <c r="C80" s="248"/>
      <c r="D80" s="248"/>
    </row>
    <row r="81" spans="1:4" ht="12.75">
      <c r="A81" s="22"/>
      <c r="B81" s="329"/>
      <c r="C81" s="248"/>
      <c r="D81" s="248"/>
    </row>
    <row r="82" spans="1:4" ht="12.75">
      <c r="A82" s="22"/>
      <c r="B82" s="329"/>
      <c r="C82" s="248"/>
      <c r="D82" s="248"/>
    </row>
    <row r="83" spans="1:4" ht="12.75">
      <c r="A83" s="22"/>
      <c r="B83" s="329"/>
      <c r="C83" s="248"/>
      <c r="D83" s="248"/>
    </row>
    <row r="84" spans="1:4" ht="12.75">
      <c r="A84" s="22"/>
      <c r="B84" s="329"/>
      <c r="C84" s="248"/>
      <c r="D84" s="248"/>
    </row>
    <row r="85" spans="1:4" ht="12.75">
      <c r="A85" s="22"/>
      <c r="B85" s="329"/>
      <c r="C85" s="248"/>
      <c r="D85" s="248"/>
    </row>
    <row r="86" spans="1:4" ht="12.75">
      <c r="A86" s="22"/>
      <c r="B86" s="329"/>
      <c r="C86" s="248"/>
      <c r="D86" s="248"/>
    </row>
    <row r="87" spans="1:4" ht="12.75">
      <c r="A87" s="22"/>
      <c r="B87" s="329"/>
      <c r="C87" s="248"/>
      <c r="D87" s="248"/>
    </row>
    <row r="88" spans="1:4" ht="12.75">
      <c r="A88" s="22"/>
      <c r="B88" s="329"/>
      <c r="C88" s="248"/>
      <c r="D88" s="248"/>
    </row>
    <row r="89" spans="1:4" ht="12.75">
      <c r="A89" s="22"/>
      <c r="B89" s="329"/>
      <c r="C89" s="248"/>
      <c r="D89" s="248"/>
    </row>
    <row r="90" spans="1:2" ht="12.75">
      <c r="A90" s="330"/>
      <c r="B90" s="74"/>
    </row>
    <row r="91" spans="1:2" ht="12.75">
      <c r="A91" s="330"/>
      <c r="B91" s="74"/>
    </row>
    <row r="92" spans="1:2" ht="12.75">
      <c r="A92" s="330"/>
      <c r="B92" s="74"/>
    </row>
    <row r="93" spans="1:2" ht="12.75">
      <c r="A93" s="330"/>
      <c r="B93" s="74"/>
    </row>
    <row r="94" spans="1:2" ht="12.75">
      <c r="A94" s="330"/>
      <c r="B94" s="74"/>
    </row>
    <row r="95" spans="1:2" ht="12.75">
      <c r="A95" s="330"/>
      <c r="B95" s="74"/>
    </row>
    <row r="96" spans="1:2" ht="12.75">
      <c r="A96" s="330"/>
      <c r="B96" s="74"/>
    </row>
    <row r="97" spans="1:2" ht="12.75">
      <c r="A97" s="330"/>
      <c r="B97" s="74"/>
    </row>
    <row r="98" spans="1:2" ht="12.75">
      <c r="A98" s="330"/>
      <c r="B98" s="74"/>
    </row>
    <row r="99" spans="1:2" ht="12.75">
      <c r="A99" s="330"/>
      <c r="B99" s="74"/>
    </row>
    <row r="100" spans="1:2" ht="12.75">
      <c r="A100" s="330"/>
      <c r="B100" s="74"/>
    </row>
    <row r="101" spans="1:2" ht="12.75">
      <c r="A101" s="330"/>
      <c r="B101" s="74"/>
    </row>
    <row r="102" spans="1:2" ht="12.75">
      <c r="A102" s="330"/>
      <c r="B102" s="74"/>
    </row>
    <row r="103" spans="1:2" ht="12.75">
      <c r="A103" s="330"/>
      <c r="B103" s="74"/>
    </row>
    <row r="104" spans="1:2" ht="12.75">
      <c r="A104" s="330"/>
      <c r="B104" s="74"/>
    </row>
    <row r="105" spans="1:2" ht="12.75">
      <c r="A105" s="330"/>
      <c r="B105" s="74"/>
    </row>
    <row r="106" spans="1:2" ht="12.75">
      <c r="A106" s="74"/>
      <c r="B106" s="74"/>
    </row>
    <row r="107" spans="1:2" ht="12.75">
      <c r="A107" s="74"/>
      <c r="B107" s="74"/>
    </row>
    <row r="108" spans="1:2" ht="12.75">
      <c r="A108" s="74"/>
      <c r="B108" s="74"/>
    </row>
    <row r="109" spans="1:2" ht="12.75">
      <c r="A109" s="74"/>
      <c r="B109" s="74"/>
    </row>
    <row r="110" spans="1:2" ht="12.75">
      <c r="A110" s="74"/>
      <c r="B110" s="74"/>
    </row>
    <row r="111" spans="1:2" ht="12.75">
      <c r="A111" s="74"/>
      <c r="B111" s="74"/>
    </row>
    <row r="112" spans="1:2" ht="12.75">
      <c r="A112" s="74"/>
      <c r="B112" s="74"/>
    </row>
    <row r="113" spans="1:2" ht="12.75">
      <c r="A113" s="74"/>
      <c r="B113" s="74"/>
    </row>
    <row r="114" spans="1:2" ht="12.75">
      <c r="A114" s="74"/>
      <c r="B114" s="74"/>
    </row>
    <row r="115" spans="1:2" ht="12.75">
      <c r="A115" s="74"/>
      <c r="B115" s="74"/>
    </row>
    <row r="116" spans="1:2" ht="12.75">
      <c r="A116" s="74"/>
      <c r="B116" s="74"/>
    </row>
    <row r="117" spans="1:2" ht="12.75">
      <c r="A117" s="74"/>
      <c r="B117" s="74"/>
    </row>
    <row r="118" spans="1:2" ht="12.75">
      <c r="A118" s="74"/>
      <c r="B118" s="74"/>
    </row>
    <row r="119" spans="1:2" ht="12.75">
      <c r="A119" s="74"/>
      <c r="B119" s="74"/>
    </row>
    <row r="120" spans="1:2" ht="12.75">
      <c r="A120" s="74"/>
      <c r="B120" s="74"/>
    </row>
    <row r="121" spans="1:2" ht="12.75">
      <c r="A121" s="74"/>
      <c r="B121" s="74"/>
    </row>
    <row r="122" spans="1:2" ht="12.75">
      <c r="A122" s="74"/>
      <c r="B122" s="74"/>
    </row>
    <row r="123" spans="1:2" ht="12.75">
      <c r="A123" s="74"/>
      <c r="B123" s="74"/>
    </row>
    <row r="124" spans="1:2" ht="12.75">
      <c r="A124" s="74"/>
      <c r="B124" s="74"/>
    </row>
    <row r="125" spans="1:2" ht="12.75">
      <c r="A125" s="74"/>
      <c r="B125" s="74"/>
    </row>
    <row r="126" spans="1:2" ht="12.75">
      <c r="A126" s="74"/>
      <c r="B126" s="74"/>
    </row>
    <row r="127" spans="1:2" ht="12.75">
      <c r="A127" s="74"/>
      <c r="B127" s="74"/>
    </row>
    <row r="128" spans="1:2" ht="12.75">
      <c r="A128" s="74"/>
      <c r="B128" s="74"/>
    </row>
    <row r="129" spans="1:2" ht="12.75">
      <c r="A129" s="74"/>
      <c r="B129" s="74"/>
    </row>
    <row r="130" spans="1:2" ht="12.75">
      <c r="A130" s="74"/>
      <c r="B130" s="74"/>
    </row>
    <row r="131" spans="1:2" ht="12.75">
      <c r="A131" s="74"/>
      <c r="B131" s="74"/>
    </row>
    <row r="132" spans="1:2" ht="12.75">
      <c r="A132" s="74"/>
      <c r="B132" s="74"/>
    </row>
    <row r="133" spans="1:2" ht="12.75">
      <c r="A133" s="74"/>
      <c r="B133" s="74"/>
    </row>
    <row r="134" spans="1:2" ht="12.75">
      <c r="A134" s="74"/>
      <c r="B134" s="74"/>
    </row>
    <row r="135" spans="1:2" ht="12.75">
      <c r="A135" s="74"/>
      <c r="B135" s="74"/>
    </row>
    <row r="136" spans="1:2" ht="12.75">
      <c r="A136" s="74"/>
      <c r="B136" s="74"/>
    </row>
    <row r="137" spans="1:2" ht="12.75">
      <c r="A137" s="74"/>
      <c r="B137" s="74"/>
    </row>
    <row r="138" spans="1:2" ht="12.75">
      <c r="A138" s="74"/>
      <c r="B138" s="74"/>
    </row>
    <row r="139" spans="1:2" ht="12.75">
      <c r="A139" s="74"/>
      <c r="B139" s="74"/>
    </row>
    <row r="140" spans="1:2" ht="12.75">
      <c r="A140" s="74"/>
      <c r="B140" s="74"/>
    </row>
    <row r="141" spans="1:2" ht="12.75">
      <c r="A141" s="74"/>
      <c r="B141" s="74"/>
    </row>
    <row r="142" spans="1:2" ht="12.75">
      <c r="A142" s="74"/>
      <c r="B142" s="74"/>
    </row>
    <row r="168" ht="12.75">
      <c r="D168" s="387">
        <f>115000000+12000000</f>
        <v>127000000</v>
      </c>
    </row>
    <row r="276" ht="12.75">
      <c r="D276" s="387"/>
    </row>
  </sheetData>
  <sheetProtection/>
  <mergeCells count="4">
    <mergeCell ref="A1:C1"/>
    <mergeCell ref="A2:E2"/>
    <mergeCell ref="A9:A10"/>
    <mergeCell ref="A16:B16"/>
  </mergeCells>
  <printOptions horizontalCentered="1"/>
  <pageMargins left="0.7874015748031497" right="0.4330708661417323" top="0.7874015748031497" bottom="0.6692913385826772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I276"/>
  <sheetViews>
    <sheetView view="pageBreakPreview" zoomScale="120" zoomScaleSheetLayoutView="120" zoomScalePageLayoutView="0" workbookViewId="0" topLeftCell="A1">
      <selection activeCell="D1" sqref="D1:E1"/>
    </sheetView>
  </sheetViews>
  <sheetFormatPr defaultColWidth="8.796875" defaultRowHeight="14.25"/>
  <cols>
    <col min="1" max="1" width="7.59765625" style="60" customWidth="1"/>
    <col min="2" max="2" width="8.09765625" style="60" customWidth="1"/>
    <col min="3" max="3" width="14.59765625" style="60" customWidth="1"/>
    <col min="4" max="4" width="14.69921875" style="60" customWidth="1"/>
    <col min="5" max="5" width="33" style="60" customWidth="1"/>
    <col min="6" max="16384" width="9" style="60" customWidth="1"/>
  </cols>
  <sheetData>
    <row r="1" spans="1:8" ht="61.5" customHeight="1">
      <c r="A1" s="576"/>
      <c r="B1" s="576"/>
      <c r="C1" s="577"/>
      <c r="D1" s="524" t="s">
        <v>509</v>
      </c>
      <c r="E1" s="524"/>
      <c r="F1" s="326"/>
      <c r="G1" s="326"/>
      <c r="H1" s="326"/>
    </row>
    <row r="2" spans="1:9" ht="73.5" customHeight="1">
      <c r="A2" s="552" t="s">
        <v>478</v>
      </c>
      <c r="B2" s="552"/>
      <c r="C2" s="552"/>
      <c r="D2" s="552"/>
      <c r="E2" s="552"/>
      <c r="F2" s="331"/>
      <c r="G2" s="331"/>
      <c r="H2" s="331"/>
      <c r="I2" s="332"/>
    </row>
    <row r="3" spans="1:8" ht="23.25" customHeight="1">
      <c r="A3" s="1"/>
      <c r="B3" s="1"/>
      <c r="C3" s="1"/>
      <c r="D3" s="249"/>
      <c r="E3" s="311" t="s">
        <v>376</v>
      </c>
      <c r="F3" s="326"/>
      <c r="G3" s="326"/>
      <c r="H3" s="326"/>
    </row>
    <row r="4" spans="1:8" ht="30" customHeight="1">
      <c r="A4" s="274" t="s">
        <v>3</v>
      </c>
      <c r="B4" s="274" t="s">
        <v>4</v>
      </c>
      <c r="C4" s="333" t="s">
        <v>391</v>
      </c>
      <c r="D4" s="333" t="s">
        <v>405</v>
      </c>
      <c r="E4" s="274" t="s">
        <v>406</v>
      </c>
      <c r="F4" s="326"/>
      <c r="G4" s="326"/>
      <c r="H4" s="326"/>
    </row>
    <row r="5" spans="1:8" ht="51">
      <c r="A5" s="314" t="s">
        <v>19</v>
      </c>
      <c r="B5" s="314" t="s">
        <v>21</v>
      </c>
      <c r="C5" s="34">
        <v>53861000</v>
      </c>
      <c r="D5" s="34">
        <v>53861000</v>
      </c>
      <c r="E5" s="269" t="s">
        <v>407</v>
      </c>
      <c r="F5" s="326"/>
      <c r="G5" s="326"/>
      <c r="H5" s="326"/>
    </row>
    <row r="6" spans="1:8" s="325" customFormat="1" ht="35.25" customHeight="1">
      <c r="A6" s="578" t="s">
        <v>404</v>
      </c>
      <c r="B6" s="578"/>
      <c r="C6" s="334">
        <f>SUM(C5:C5)</f>
        <v>53861000</v>
      </c>
      <c r="D6" s="334">
        <f>SUM(D5:D5)</f>
        <v>53861000</v>
      </c>
      <c r="E6" s="335"/>
      <c r="F6" s="336"/>
      <c r="G6" s="336"/>
      <c r="H6" s="336"/>
    </row>
    <row r="7" spans="1:8" ht="15.75">
      <c r="A7" s="337"/>
      <c r="B7" s="337"/>
      <c r="C7" s="338"/>
      <c r="D7" s="338"/>
      <c r="E7" s="326"/>
      <c r="F7" s="326"/>
      <c r="G7" s="326"/>
      <c r="H7" s="326"/>
    </row>
    <row r="8" spans="1:8" ht="15.75">
      <c r="A8" s="337"/>
      <c r="B8" s="337"/>
      <c r="C8" s="338"/>
      <c r="D8" s="338"/>
      <c r="E8" s="326"/>
      <c r="F8" s="326"/>
      <c r="G8" s="326"/>
      <c r="H8" s="326"/>
    </row>
    <row r="9" spans="1:8" ht="12.75">
      <c r="A9" s="22"/>
      <c r="B9" s="22"/>
      <c r="C9" s="23"/>
      <c r="D9" s="23"/>
      <c r="E9" s="326"/>
      <c r="F9" s="326"/>
      <c r="G9" s="326"/>
      <c r="H9" s="326"/>
    </row>
    <row r="10" spans="1:8" ht="12.75">
      <c r="A10" s="22"/>
      <c r="B10" s="22"/>
      <c r="C10" s="23"/>
      <c r="D10" s="23"/>
      <c r="E10" s="326"/>
      <c r="F10" s="326"/>
      <c r="G10" s="326"/>
      <c r="H10" s="326"/>
    </row>
    <row r="11" spans="1:8" ht="12.75">
      <c r="A11" s="22"/>
      <c r="B11" s="22"/>
      <c r="C11" s="23"/>
      <c r="D11" s="23"/>
      <c r="E11" s="326"/>
      <c r="F11" s="326"/>
      <c r="G11" s="326"/>
      <c r="H11" s="326"/>
    </row>
    <row r="12" spans="1:8" ht="12.75">
      <c r="A12" s="22"/>
      <c r="B12" s="22"/>
      <c r="C12" s="23"/>
      <c r="D12" s="23"/>
      <c r="E12" s="326"/>
      <c r="F12" s="326"/>
      <c r="G12" s="326"/>
      <c r="H12" s="326"/>
    </row>
    <row r="13" spans="1:8" ht="12.75">
      <c r="A13" s="22"/>
      <c r="B13" s="22"/>
      <c r="C13" s="23"/>
      <c r="D13" s="23"/>
      <c r="E13" s="326"/>
      <c r="F13" s="326"/>
      <c r="G13" s="326"/>
      <c r="H13" s="326"/>
    </row>
    <row r="14" spans="1:8" ht="12.75">
      <c r="A14" s="22"/>
      <c r="B14" s="22"/>
      <c r="C14" s="23"/>
      <c r="D14" s="23"/>
      <c r="E14" s="326"/>
      <c r="F14" s="326"/>
      <c r="G14" s="326"/>
      <c r="H14" s="326"/>
    </row>
    <row r="15" spans="1:8" ht="12.75">
      <c r="A15" s="22"/>
      <c r="B15" s="22"/>
      <c r="C15" s="23"/>
      <c r="D15" s="23"/>
      <c r="E15" s="326"/>
      <c r="F15" s="326"/>
      <c r="G15" s="326"/>
      <c r="H15" s="326"/>
    </row>
    <row r="16" spans="1:8" ht="12.75">
      <c r="A16" s="22"/>
      <c r="B16" s="22"/>
      <c r="C16" s="23"/>
      <c r="D16" s="23"/>
      <c r="E16" s="326"/>
      <c r="F16" s="326"/>
      <c r="G16" s="326"/>
      <c r="H16" s="326"/>
    </row>
    <row r="17" spans="1:8" ht="12.75">
      <c r="A17" s="22"/>
      <c r="B17" s="22"/>
      <c r="C17" s="23"/>
      <c r="D17" s="23"/>
      <c r="E17" s="326"/>
      <c r="F17" s="326"/>
      <c r="G17" s="326"/>
      <c r="H17" s="326"/>
    </row>
    <row r="18" spans="1:8" ht="12.75">
      <c r="A18" s="22"/>
      <c r="B18" s="22"/>
      <c r="C18" s="23"/>
      <c r="D18" s="23"/>
      <c r="E18" s="326"/>
      <c r="F18" s="326"/>
      <c r="G18" s="326"/>
      <c r="H18" s="326"/>
    </row>
    <row r="19" spans="1:8" ht="12.75">
      <c r="A19" s="22"/>
      <c r="B19" s="22"/>
      <c r="C19" s="23"/>
      <c r="D19" s="23"/>
      <c r="E19" s="326"/>
      <c r="F19" s="326"/>
      <c r="G19" s="326"/>
      <c r="H19" s="326"/>
    </row>
    <row r="20" spans="1:8" ht="12.75">
      <c r="A20" s="22"/>
      <c r="B20" s="22"/>
      <c r="C20" s="23"/>
      <c r="D20" s="23"/>
      <c r="E20" s="326"/>
      <c r="F20" s="326"/>
      <c r="G20" s="326"/>
      <c r="H20" s="326"/>
    </row>
    <row r="21" spans="1:4" ht="12.75">
      <c r="A21" s="22"/>
      <c r="B21" s="327"/>
      <c r="C21" s="328"/>
      <c r="D21" s="328"/>
    </row>
    <row r="22" spans="1:4" ht="12.75">
      <c r="A22" s="22"/>
      <c r="B22" s="327"/>
      <c r="C22" s="328"/>
      <c r="D22" s="328"/>
    </row>
    <row r="23" spans="1:4" ht="12.75">
      <c r="A23" s="22"/>
      <c r="B23" s="327"/>
      <c r="C23" s="328"/>
      <c r="D23" s="328"/>
    </row>
    <row r="24" spans="1:4" ht="12.75">
      <c r="A24" s="22"/>
      <c r="B24" s="327"/>
      <c r="C24" s="328"/>
      <c r="D24" s="328"/>
    </row>
    <row r="25" spans="1:4" ht="12.75">
      <c r="A25" s="22"/>
      <c r="B25" s="327"/>
      <c r="C25" s="328"/>
      <c r="D25" s="328"/>
    </row>
    <row r="26" spans="1:4" ht="12.75">
      <c r="A26" s="22"/>
      <c r="B26" s="327"/>
      <c r="C26" s="328"/>
      <c r="D26" s="328"/>
    </row>
    <row r="27" spans="1:4" ht="12.75">
      <c r="A27" s="22"/>
      <c r="B27" s="327"/>
      <c r="C27" s="328"/>
      <c r="D27" s="328"/>
    </row>
    <row r="28" spans="1:4" ht="12.75">
      <c r="A28" s="22"/>
      <c r="B28" s="327"/>
      <c r="C28" s="328"/>
      <c r="D28" s="328"/>
    </row>
    <row r="29" spans="1:4" ht="12.75">
      <c r="A29" s="22"/>
      <c r="B29" s="327"/>
      <c r="C29" s="328"/>
      <c r="D29" s="328"/>
    </row>
    <row r="30" spans="1:4" ht="12.75">
      <c r="A30" s="22"/>
      <c r="B30" s="327"/>
      <c r="C30" s="328"/>
      <c r="D30" s="328"/>
    </row>
    <row r="31" spans="1:4" ht="12.75">
      <c r="A31" s="22"/>
      <c r="B31" s="327"/>
      <c r="C31" s="328"/>
      <c r="D31" s="328"/>
    </row>
    <row r="32" spans="1:4" ht="12.75">
      <c r="A32" s="22"/>
      <c r="B32" s="327"/>
      <c r="C32" s="328"/>
      <c r="D32" s="328"/>
    </row>
    <row r="33" spans="1:4" ht="12.75">
      <c r="A33" s="22"/>
      <c r="B33" s="327"/>
      <c r="C33" s="328"/>
      <c r="D33" s="328"/>
    </row>
    <row r="34" spans="1:4" ht="12.75">
      <c r="A34" s="22"/>
      <c r="B34" s="327"/>
      <c r="C34" s="328"/>
      <c r="D34" s="328"/>
    </row>
    <row r="35" spans="1:4" ht="12.75">
      <c r="A35" s="22"/>
      <c r="B35" s="327"/>
      <c r="C35" s="328"/>
      <c r="D35" s="328"/>
    </row>
    <row r="36" spans="1:4" ht="12.75">
      <c r="A36" s="22"/>
      <c r="B36" s="327"/>
      <c r="C36" s="328"/>
      <c r="D36" s="328"/>
    </row>
    <row r="37" spans="1:4" ht="12.75">
      <c r="A37" s="22"/>
      <c r="B37" s="327"/>
      <c r="C37" s="328"/>
      <c r="D37" s="328"/>
    </row>
    <row r="38" spans="1:4" ht="12.75">
      <c r="A38" s="22"/>
      <c r="B38" s="327"/>
      <c r="C38" s="328"/>
      <c r="D38" s="328"/>
    </row>
    <row r="39" spans="1:4" ht="12.75">
      <c r="A39" s="22"/>
      <c r="B39" s="327"/>
      <c r="C39" s="328"/>
      <c r="D39" s="328"/>
    </row>
    <row r="40" spans="1:4" ht="12.75">
      <c r="A40" s="22"/>
      <c r="B40" s="327"/>
      <c r="C40" s="328"/>
      <c r="D40" s="328"/>
    </row>
    <row r="41" spans="1:4" ht="12.75">
      <c r="A41" s="22"/>
      <c r="B41" s="327"/>
      <c r="C41" s="328"/>
      <c r="D41" s="328"/>
    </row>
    <row r="42" spans="1:4" ht="12.75">
      <c r="A42" s="22"/>
      <c r="B42" s="327"/>
      <c r="C42" s="328"/>
      <c r="D42" s="328"/>
    </row>
    <row r="43" spans="1:4" ht="12.75">
      <c r="A43" s="22"/>
      <c r="B43" s="327"/>
      <c r="C43" s="328"/>
      <c r="D43" s="328"/>
    </row>
    <row r="44" spans="1:4" ht="12.75">
      <c r="A44" s="22"/>
      <c r="B44" s="327"/>
      <c r="C44" s="328"/>
      <c r="D44" s="328"/>
    </row>
    <row r="45" spans="1:4" ht="12.75">
      <c r="A45" s="22"/>
      <c r="B45" s="327"/>
      <c r="C45" s="328"/>
      <c r="D45" s="328"/>
    </row>
    <row r="46" spans="1:4" ht="12.75">
      <c r="A46" s="22"/>
      <c r="B46" s="327"/>
      <c r="C46" s="328"/>
      <c r="D46" s="328"/>
    </row>
    <row r="47" spans="1:4" ht="12.75">
      <c r="A47" s="22"/>
      <c r="B47" s="327"/>
      <c r="C47" s="328"/>
      <c r="D47" s="328"/>
    </row>
    <row r="48" spans="1:4" ht="12.75">
      <c r="A48" s="22"/>
      <c r="B48" s="327"/>
      <c r="C48" s="328"/>
      <c r="D48" s="328"/>
    </row>
    <row r="49" spans="1:4" ht="12.75">
      <c r="A49" s="22"/>
      <c r="B49" s="327"/>
      <c r="C49" s="328"/>
      <c r="D49" s="328"/>
    </row>
    <row r="50" spans="1:4" ht="12.75">
      <c r="A50" s="22"/>
      <c r="B50" s="327"/>
      <c r="C50" s="328"/>
      <c r="D50" s="328"/>
    </row>
    <row r="51" spans="1:4" ht="12.75">
      <c r="A51" s="22"/>
      <c r="B51" s="327"/>
      <c r="C51" s="328"/>
      <c r="D51" s="328"/>
    </row>
    <row r="52" spans="1:4" ht="12.75">
      <c r="A52" s="22"/>
      <c r="B52" s="327"/>
      <c r="C52" s="328"/>
      <c r="D52" s="328"/>
    </row>
    <row r="53" spans="1:4" ht="12.75">
      <c r="A53" s="22"/>
      <c r="B53" s="327"/>
      <c r="C53" s="248"/>
      <c r="D53" s="248"/>
    </row>
    <row r="54" spans="1:4" ht="12.75">
      <c r="A54" s="22"/>
      <c r="B54" s="327"/>
      <c r="C54" s="248"/>
      <c r="D54" s="248"/>
    </row>
    <row r="55" spans="1:4" ht="12.75">
      <c r="A55" s="22"/>
      <c r="B55" s="327"/>
      <c r="C55" s="248"/>
      <c r="D55" s="248"/>
    </row>
    <row r="56" spans="1:4" ht="12.75">
      <c r="A56" s="22"/>
      <c r="B56" s="329"/>
      <c r="C56" s="248"/>
      <c r="D56" s="248"/>
    </row>
    <row r="57" spans="1:4" ht="12.75">
      <c r="A57" s="22"/>
      <c r="B57" s="329"/>
      <c r="C57" s="248"/>
      <c r="D57" s="248"/>
    </row>
    <row r="58" spans="1:4" ht="12.75">
      <c r="A58" s="22"/>
      <c r="B58" s="329"/>
      <c r="C58" s="248"/>
      <c r="D58" s="248"/>
    </row>
    <row r="59" spans="1:4" ht="12.75">
      <c r="A59" s="22"/>
      <c r="B59" s="329"/>
      <c r="C59" s="248"/>
      <c r="D59" s="248"/>
    </row>
    <row r="60" spans="1:4" ht="12.75">
      <c r="A60" s="22"/>
      <c r="B60" s="329"/>
      <c r="C60" s="248"/>
      <c r="D60" s="248"/>
    </row>
    <row r="61" spans="1:4" ht="12.75">
      <c r="A61" s="22"/>
      <c r="B61" s="329"/>
      <c r="C61" s="248"/>
      <c r="D61" s="248"/>
    </row>
    <row r="62" spans="1:4" ht="12.75">
      <c r="A62" s="22"/>
      <c r="B62" s="329"/>
      <c r="C62" s="248"/>
      <c r="D62" s="248"/>
    </row>
    <row r="63" spans="1:4" ht="12.75">
      <c r="A63" s="22"/>
      <c r="B63" s="329"/>
      <c r="C63" s="248"/>
      <c r="D63" s="248"/>
    </row>
    <row r="64" spans="1:4" ht="12.75">
      <c r="A64" s="22"/>
      <c r="B64" s="329"/>
      <c r="C64" s="248"/>
      <c r="D64" s="248"/>
    </row>
    <row r="65" spans="1:4" ht="12.75">
      <c r="A65" s="22"/>
      <c r="B65" s="329"/>
      <c r="C65" s="248"/>
      <c r="D65" s="248"/>
    </row>
    <row r="66" spans="1:4" ht="12.75">
      <c r="A66" s="22"/>
      <c r="B66" s="329"/>
      <c r="C66" s="248"/>
      <c r="D66" s="248"/>
    </row>
    <row r="67" spans="1:4" ht="12.75">
      <c r="A67" s="22"/>
      <c r="B67" s="329"/>
      <c r="C67" s="248"/>
      <c r="D67" s="248"/>
    </row>
    <row r="68" spans="1:4" ht="12.75">
      <c r="A68" s="22"/>
      <c r="B68" s="329"/>
      <c r="C68" s="248"/>
      <c r="D68" s="248"/>
    </row>
    <row r="69" spans="1:4" ht="12.75">
      <c r="A69" s="22"/>
      <c r="B69" s="329"/>
      <c r="C69" s="248"/>
      <c r="D69" s="248"/>
    </row>
    <row r="70" spans="1:4" ht="12.75">
      <c r="A70" s="22"/>
      <c r="B70" s="329"/>
      <c r="C70" s="248"/>
      <c r="D70" s="248"/>
    </row>
    <row r="71" spans="1:4" ht="12.75">
      <c r="A71" s="22"/>
      <c r="B71" s="329"/>
      <c r="C71" s="248"/>
      <c r="D71" s="248"/>
    </row>
    <row r="72" spans="1:4" ht="12.75">
      <c r="A72" s="22"/>
      <c r="B72" s="329"/>
      <c r="C72" s="248"/>
      <c r="D72" s="248"/>
    </row>
    <row r="73" spans="1:4" ht="12.75">
      <c r="A73" s="22"/>
      <c r="B73" s="329"/>
      <c r="C73" s="248"/>
      <c r="D73" s="248"/>
    </row>
    <row r="74" spans="1:4" ht="12.75">
      <c r="A74" s="22"/>
      <c r="B74" s="329"/>
      <c r="C74" s="248"/>
      <c r="D74" s="248"/>
    </row>
    <row r="75" spans="1:4" ht="12.75">
      <c r="A75" s="22"/>
      <c r="B75" s="329"/>
      <c r="C75" s="248"/>
      <c r="D75" s="248"/>
    </row>
    <row r="76" spans="1:4" ht="12.75">
      <c r="A76" s="22"/>
      <c r="B76" s="329"/>
      <c r="C76" s="248"/>
      <c r="D76" s="248"/>
    </row>
    <row r="77" spans="1:4" ht="12.75">
      <c r="A77" s="22"/>
      <c r="B77" s="329"/>
      <c r="C77" s="248"/>
      <c r="D77" s="248"/>
    </row>
    <row r="78" spans="1:4" ht="12.75">
      <c r="A78" s="22"/>
      <c r="B78" s="329"/>
      <c r="C78" s="248"/>
      <c r="D78" s="248"/>
    </row>
    <row r="79" spans="1:4" ht="12.75">
      <c r="A79" s="22"/>
      <c r="B79" s="329"/>
      <c r="C79" s="248"/>
      <c r="D79" s="248"/>
    </row>
    <row r="80" spans="1:2" ht="12.75">
      <c r="A80" s="330"/>
      <c r="B80" s="74"/>
    </row>
    <row r="81" spans="1:2" ht="12.75">
      <c r="A81" s="330"/>
      <c r="B81" s="74"/>
    </row>
    <row r="82" spans="1:2" ht="12.75">
      <c r="A82" s="330"/>
      <c r="B82" s="74"/>
    </row>
    <row r="83" spans="1:2" ht="12.75">
      <c r="A83" s="330"/>
      <c r="B83" s="74"/>
    </row>
    <row r="84" spans="1:2" ht="12.75">
      <c r="A84" s="330"/>
      <c r="B84" s="74"/>
    </row>
    <row r="85" spans="1:2" ht="12.75">
      <c r="A85" s="330"/>
      <c r="B85" s="74"/>
    </row>
    <row r="86" spans="1:2" ht="12.75">
      <c r="A86" s="330"/>
      <c r="B86" s="74"/>
    </row>
    <row r="87" spans="1:2" ht="12.75">
      <c r="A87" s="330"/>
      <c r="B87" s="74"/>
    </row>
    <row r="88" spans="1:2" ht="12.75">
      <c r="A88" s="330"/>
      <c r="B88" s="74"/>
    </row>
    <row r="89" spans="1:2" ht="12.75">
      <c r="A89" s="330"/>
      <c r="B89" s="74"/>
    </row>
    <row r="90" spans="1:2" ht="12.75">
      <c r="A90" s="330"/>
      <c r="B90" s="74"/>
    </row>
    <row r="91" spans="1:2" ht="12.75">
      <c r="A91" s="330"/>
      <c r="B91" s="74"/>
    </row>
    <row r="92" spans="1:2" ht="12.75">
      <c r="A92" s="330"/>
      <c r="B92" s="74"/>
    </row>
    <row r="93" spans="1:2" ht="12.75">
      <c r="A93" s="330"/>
      <c r="B93" s="74"/>
    </row>
    <row r="94" spans="1:2" ht="12.75">
      <c r="A94" s="330"/>
      <c r="B94" s="74"/>
    </row>
    <row r="95" spans="1:2" ht="12.75">
      <c r="A95" s="330"/>
      <c r="B95" s="74"/>
    </row>
    <row r="96" spans="1:2" ht="12.75">
      <c r="A96" s="74"/>
      <c r="B96" s="74"/>
    </row>
    <row r="97" spans="1:2" ht="12.75">
      <c r="A97" s="74"/>
      <c r="B97" s="74"/>
    </row>
    <row r="98" spans="1:2" ht="12.75">
      <c r="A98" s="74"/>
      <c r="B98" s="74"/>
    </row>
    <row r="99" spans="1:2" ht="12.75">
      <c r="A99" s="74"/>
      <c r="B99" s="74"/>
    </row>
    <row r="100" spans="1:2" ht="12.75">
      <c r="A100" s="74"/>
      <c r="B100" s="74"/>
    </row>
    <row r="101" spans="1:2" ht="12.75">
      <c r="A101" s="74"/>
      <c r="B101" s="74"/>
    </row>
    <row r="102" spans="1:2" ht="12.75">
      <c r="A102" s="74"/>
      <c r="B102" s="74"/>
    </row>
    <row r="103" spans="1:2" ht="12.75">
      <c r="A103" s="74"/>
      <c r="B103" s="74"/>
    </row>
    <row r="104" spans="1:2" ht="12.75">
      <c r="A104" s="74"/>
      <c r="B104" s="74"/>
    </row>
    <row r="105" spans="1:2" ht="12.75">
      <c r="A105" s="74"/>
      <c r="B105" s="74"/>
    </row>
    <row r="106" spans="1:2" ht="12.75">
      <c r="A106" s="74"/>
      <c r="B106" s="74"/>
    </row>
    <row r="107" spans="1:2" ht="12.75">
      <c r="A107" s="74"/>
      <c r="B107" s="74"/>
    </row>
    <row r="108" spans="1:2" ht="12.75">
      <c r="A108" s="74"/>
      <c r="B108" s="74"/>
    </row>
    <row r="109" spans="1:2" ht="12.75">
      <c r="A109" s="74"/>
      <c r="B109" s="74"/>
    </row>
    <row r="110" spans="1:2" ht="12.75">
      <c r="A110" s="74"/>
      <c r="B110" s="74"/>
    </row>
    <row r="111" spans="1:2" ht="12.75">
      <c r="A111" s="74"/>
      <c r="B111" s="74"/>
    </row>
    <row r="112" spans="1:2" ht="12.75">
      <c r="A112" s="74"/>
      <c r="B112" s="74"/>
    </row>
    <row r="113" spans="1:2" ht="12.75">
      <c r="A113" s="74"/>
      <c r="B113" s="74"/>
    </row>
    <row r="114" spans="1:2" ht="12.75">
      <c r="A114" s="74"/>
      <c r="B114" s="74"/>
    </row>
    <row r="115" spans="1:2" ht="12.75">
      <c r="A115" s="74"/>
      <c r="B115" s="74"/>
    </row>
    <row r="116" spans="1:2" ht="12.75">
      <c r="A116" s="74"/>
      <c r="B116" s="74"/>
    </row>
    <row r="117" spans="1:2" ht="12.75">
      <c r="A117" s="74"/>
      <c r="B117" s="74"/>
    </row>
    <row r="118" spans="1:2" ht="12.75">
      <c r="A118" s="74"/>
      <c r="B118" s="74"/>
    </row>
    <row r="119" spans="1:2" ht="12.75">
      <c r="A119" s="74"/>
      <c r="B119" s="74"/>
    </row>
    <row r="120" spans="1:2" ht="12.75">
      <c r="A120" s="74"/>
      <c r="B120" s="74"/>
    </row>
    <row r="121" spans="1:2" ht="12.75">
      <c r="A121" s="74"/>
      <c r="B121" s="74"/>
    </row>
    <row r="122" spans="1:2" ht="12.75">
      <c r="A122" s="74"/>
      <c r="B122" s="74"/>
    </row>
    <row r="123" spans="1:2" ht="12.75">
      <c r="A123" s="74"/>
      <c r="B123" s="74"/>
    </row>
    <row r="124" spans="1:2" ht="12.75">
      <c r="A124" s="74"/>
      <c r="B124" s="74"/>
    </row>
    <row r="125" spans="1:2" ht="12.75">
      <c r="A125" s="74"/>
      <c r="B125" s="74"/>
    </row>
    <row r="126" spans="1:2" ht="12.75">
      <c r="A126" s="74"/>
      <c r="B126" s="74"/>
    </row>
    <row r="127" spans="1:2" ht="12.75">
      <c r="A127" s="74"/>
      <c r="B127" s="74"/>
    </row>
    <row r="128" spans="1:2" ht="12.75">
      <c r="A128" s="74"/>
      <c r="B128" s="74"/>
    </row>
    <row r="129" spans="1:2" ht="12.75">
      <c r="A129" s="74"/>
      <c r="B129" s="74"/>
    </row>
    <row r="130" spans="1:2" ht="12.75">
      <c r="A130" s="74"/>
      <c r="B130" s="74"/>
    </row>
    <row r="131" spans="1:2" ht="12.75">
      <c r="A131" s="74"/>
      <c r="B131" s="74"/>
    </row>
    <row r="132" spans="1:2" ht="12.75">
      <c r="A132" s="74"/>
      <c r="B132" s="74"/>
    </row>
    <row r="168" ht="12.75">
      <c r="D168" s="387">
        <f>115000000+12000000</f>
        <v>127000000</v>
      </c>
    </row>
    <row r="276" ht="12.75">
      <c r="D276" s="387"/>
    </row>
  </sheetData>
  <sheetProtection/>
  <mergeCells count="4">
    <mergeCell ref="A1:C1"/>
    <mergeCell ref="D1:E1"/>
    <mergeCell ref="A2:E2"/>
    <mergeCell ref="A6:B6"/>
  </mergeCells>
  <printOptions horizontalCentered="1"/>
  <pageMargins left="0.7874015748031497" right="0.5511811023622047" top="0.984251968503937" bottom="0.984251968503937" header="0.5118110236220472" footer="0.511811023622047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H281"/>
  <sheetViews>
    <sheetView view="pageBreakPreview" zoomScale="110" zoomScaleSheetLayoutView="110" zoomScalePageLayoutView="0" workbookViewId="0" topLeftCell="A1">
      <selection activeCell="G1" sqref="G1:H1"/>
    </sheetView>
  </sheetViews>
  <sheetFormatPr defaultColWidth="8.796875" defaultRowHeight="14.25"/>
  <cols>
    <col min="1" max="1" width="5.69921875" style="60" customWidth="1"/>
    <col min="2" max="2" width="8.69921875" style="60" customWidth="1"/>
    <col min="3" max="3" width="17.09765625" style="60" customWidth="1"/>
    <col min="4" max="4" width="11.5" style="60" customWidth="1"/>
    <col min="5" max="5" width="9.8984375" style="60" customWidth="1"/>
    <col min="6" max="6" width="12.3984375" style="60" customWidth="1"/>
    <col min="7" max="7" width="13.59765625" style="60" customWidth="1"/>
    <col min="8" max="8" width="45.5" style="60" customWidth="1"/>
    <col min="9" max="16384" width="9" style="60" customWidth="1"/>
  </cols>
  <sheetData>
    <row r="1" spans="1:8" ht="69.75" customHeight="1">
      <c r="A1" s="1"/>
      <c r="B1" s="1"/>
      <c r="C1" s="339"/>
      <c r="D1" s="340"/>
      <c r="E1" s="340"/>
      <c r="F1" s="340"/>
      <c r="G1" s="524" t="s">
        <v>510</v>
      </c>
      <c r="H1" s="524"/>
    </row>
    <row r="2" spans="1:8" ht="59.25" customHeight="1">
      <c r="A2" s="579" t="s">
        <v>408</v>
      </c>
      <c r="B2" s="579"/>
      <c r="C2" s="579"/>
      <c r="D2" s="579"/>
      <c r="E2" s="579"/>
      <c r="F2" s="579"/>
      <c r="G2" s="579"/>
      <c r="H2" s="579"/>
    </row>
    <row r="3" spans="1:8" ht="17.25" customHeight="1">
      <c r="A3" s="117"/>
      <c r="B3" s="117"/>
      <c r="C3" s="117"/>
      <c r="D3" s="117"/>
      <c r="E3" s="117"/>
      <c r="F3" s="117"/>
      <c r="G3" s="117"/>
      <c r="H3" s="87" t="s">
        <v>1</v>
      </c>
    </row>
    <row r="4" spans="1:8" ht="15.75" customHeight="1">
      <c r="A4" s="580" t="s">
        <v>3</v>
      </c>
      <c r="B4" s="580" t="s">
        <v>4</v>
      </c>
      <c r="C4" s="580" t="s">
        <v>6</v>
      </c>
      <c r="D4" s="558" t="s">
        <v>73</v>
      </c>
      <c r="E4" s="558" t="s">
        <v>377</v>
      </c>
      <c r="F4" s="558"/>
      <c r="G4" s="558" t="s">
        <v>409</v>
      </c>
      <c r="H4" s="580" t="s">
        <v>410</v>
      </c>
    </row>
    <row r="5" spans="1:8" ht="15.75" customHeight="1">
      <c r="A5" s="580"/>
      <c r="B5" s="580"/>
      <c r="C5" s="580"/>
      <c r="D5" s="558"/>
      <c r="E5" s="558" t="s">
        <v>190</v>
      </c>
      <c r="F5" s="558" t="s">
        <v>378</v>
      </c>
      <c r="G5" s="558"/>
      <c r="H5" s="580"/>
    </row>
    <row r="6" spans="1:8" ht="12.75">
      <c r="A6" s="580"/>
      <c r="B6" s="580"/>
      <c r="C6" s="580"/>
      <c r="D6" s="558"/>
      <c r="E6" s="558"/>
      <c r="F6" s="558"/>
      <c r="G6" s="558"/>
      <c r="H6" s="580"/>
    </row>
    <row r="7" spans="1:8" ht="30.75" customHeight="1">
      <c r="A7" s="583" t="s">
        <v>158</v>
      </c>
      <c r="B7" s="588" t="s">
        <v>411</v>
      </c>
      <c r="C7" s="588"/>
      <c r="D7" s="12">
        <f>SUM(D8)</f>
        <v>400000</v>
      </c>
      <c r="E7" s="12">
        <f>SUM(E8)</f>
        <v>400000</v>
      </c>
      <c r="F7" s="46">
        <f>SUM(F8)</f>
        <v>0</v>
      </c>
      <c r="G7" s="46"/>
      <c r="H7" s="341"/>
    </row>
    <row r="8" spans="1:8" ht="38.25">
      <c r="A8" s="584"/>
      <c r="B8" s="119" t="s">
        <v>159</v>
      </c>
      <c r="C8" s="120" t="s">
        <v>412</v>
      </c>
      <c r="D8" s="13">
        <f>SUM(E8:F8)</f>
        <v>400000</v>
      </c>
      <c r="E8" s="13">
        <v>400000</v>
      </c>
      <c r="F8" s="13">
        <v>0</v>
      </c>
      <c r="G8" s="342" t="s">
        <v>413</v>
      </c>
      <c r="H8" s="190" t="s">
        <v>414</v>
      </c>
    </row>
    <row r="9" spans="1:8" ht="30" customHeight="1">
      <c r="A9" s="583" t="s">
        <v>161</v>
      </c>
      <c r="B9" s="588" t="s">
        <v>415</v>
      </c>
      <c r="C9" s="588"/>
      <c r="D9" s="12">
        <f>SUM(D10:D11)</f>
        <v>3013900</v>
      </c>
      <c r="E9" s="46">
        <f>SUM(E10:E11)</f>
        <v>0</v>
      </c>
      <c r="F9" s="12">
        <f>SUM(F10:F11)</f>
        <v>3013900</v>
      </c>
      <c r="G9" s="46"/>
      <c r="H9" s="341"/>
    </row>
    <row r="10" spans="1:8" ht="51">
      <c r="A10" s="589"/>
      <c r="B10" s="119" t="s">
        <v>162</v>
      </c>
      <c r="C10" s="120" t="s">
        <v>416</v>
      </c>
      <c r="D10" s="13">
        <f>SUM(E10:F10)</f>
        <v>2913900</v>
      </c>
      <c r="E10" s="13">
        <v>0</v>
      </c>
      <c r="F10" s="13">
        <v>2913900</v>
      </c>
      <c r="G10" s="342" t="s">
        <v>417</v>
      </c>
      <c r="H10" s="190" t="s">
        <v>418</v>
      </c>
    </row>
    <row r="11" spans="1:8" ht="25.5">
      <c r="A11" s="584"/>
      <c r="B11" s="391" t="s">
        <v>487</v>
      </c>
      <c r="C11" s="392" t="s">
        <v>492</v>
      </c>
      <c r="D11" s="13">
        <f>SUM(E11:F11)</f>
        <v>100000</v>
      </c>
      <c r="E11" s="13">
        <v>0</v>
      </c>
      <c r="F11" s="13">
        <v>100000</v>
      </c>
      <c r="G11" s="342" t="s">
        <v>493</v>
      </c>
      <c r="H11" s="403" t="s">
        <v>494</v>
      </c>
    </row>
    <row r="12" spans="1:8" ht="28.5" customHeight="1">
      <c r="A12" s="583" t="s">
        <v>168</v>
      </c>
      <c r="B12" s="585" t="s">
        <v>318</v>
      </c>
      <c r="C12" s="586"/>
      <c r="D12" s="12">
        <f>SUM(E12:F12)</f>
        <v>600000</v>
      </c>
      <c r="E12" s="12">
        <f>SUM(E13)</f>
        <v>600000</v>
      </c>
      <c r="F12" s="12">
        <f>SUM(F13)</f>
        <v>0</v>
      </c>
      <c r="G12" s="342"/>
      <c r="H12" s="404"/>
    </row>
    <row r="13" spans="1:8" ht="38.25">
      <c r="A13" s="584"/>
      <c r="B13" s="391" t="s">
        <v>176</v>
      </c>
      <c r="C13" s="392" t="s">
        <v>498</v>
      </c>
      <c r="D13" s="13">
        <f>SUM(E13:F13)</f>
        <v>600000</v>
      </c>
      <c r="E13" s="13">
        <v>600000</v>
      </c>
      <c r="F13" s="13">
        <v>0</v>
      </c>
      <c r="G13" s="342" t="s">
        <v>499</v>
      </c>
      <c r="H13" s="405" t="s">
        <v>500</v>
      </c>
    </row>
    <row r="14" spans="1:8" ht="30" customHeight="1">
      <c r="A14" s="583" t="s">
        <v>182</v>
      </c>
      <c r="B14" s="588" t="s">
        <v>495</v>
      </c>
      <c r="C14" s="588"/>
      <c r="D14" s="12">
        <f>SUM(D15:D17)</f>
        <v>15488000</v>
      </c>
      <c r="E14" s="12">
        <f>SUM(E15:E17)</f>
        <v>1500000</v>
      </c>
      <c r="F14" s="12">
        <f>SUM(F15:F17)</f>
        <v>13988000</v>
      </c>
      <c r="G14" s="46"/>
      <c r="H14" s="341"/>
    </row>
    <row r="15" spans="1:8" ht="30" customHeight="1">
      <c r="A15" s="589"/>
      <c r="B15" s="590" t="s">
        <v>183</v>
      </c>
      <c r="C15" s="593" t="s">
        <v>419</v>
      </c>
      <c r="D15" s="13">
        <f>SUM(E15:F15)</f>
        <v>2000000</v>
      </c>
      <c r="E15" s="13">
        <v>0</v>
      </c>
      <c r="F15" s="13">
        <v>2000000</v>
      </c>
      <c r="G15" s="342" t="s">
        <v>493</v>
      </c>
      <c r="H15" s="405" t="s">
        <v>496</v>
      </c>
    </row>
    <row r="16" spans="1:8" ht="30" customHeight="1">
      <c r="A16" s="589"/>
      <c r="B16" s="591"/>
      <c r="C16" s="594"/>
      <c r="D16" s="13">
        <f>SUM(E16:F16)</f>
        <v>1500000</v>
      </c>
      <c r="E16" s="13">
        <v>1500000</v>
      </c>
      <c r="F16" s="13">
        <v>0</v>
      </c>
      <c r="G16" s="581" t="s">
        <v>420</v>
      </c>
      <c r="H16" s="406" t="s">
        <v>497</v>
      </c>
    </row>
    <row r="17" spans="1:8" ht="43.5" customHeight="1">
      <c r="A17" s="584"/>
      <c r="B17" s="592"/>
      <c r="C17" s="595"/>
      <c r="D17" s="13">
        <f>SUM(E17:F17)</f>
        <v>11988000</v>
      </c>
      <c r="E17" s="13">
        <v>0</v>
      </c>
      <c r="F17" s="13">
        <v>11988000</v>
      </c>
      <c r="G17" s="582"/>
      <c r="H17" s="190" t="s">
        <v>421</v>
      </c>
    </row>
    <row r="18" spans="1:8" ht="26.25" customHeight="1">
      <c r="A18" s="587" t="s">
        <v>67</v>
      </c>
      <c r="B18" s="587"/>
      <c r="C18" s="587"/>
      <c r="D18" s="390">
        <f>SUM(D7,D9,D12,D14)</f>
        <v>19501900</v>
      </c>
      <c r="E18" s="390">
        <f>SUM(E7,E9,E12,E14)</f>
        <v>2500000</v>
      </c>
      <c r="F18" s="390">
        <f>SUM(F7,F9,F12,F14)</f>
        <v>17001900</v>
      </c>
      <c r="G18" s="343"/>
      <c r="H18" s="344"/>
    </row>
    <row r="19" spans="7:8" ht="12.75">
      <c r="G19" s="345"/>
      <c r="H19" s="345"/>
    </row>
    <row r="20" spans="4:8" ht="12.75">
      <c r="D20" s="75"/>
      <c r="G20" s="345"/>
      <c r="H20" s="345"/>
    </row>
    <row r="21" spans="7:8" ht="12.75">
      <c r="G21" s="345"/>
      <c r="H21" s="345"/>
    </row>
    <row r="23" ht="12.75">
      <c r="E23" s="75"/>
    </row>
    <row r="173" ht="12.75">
      <c r="D173" s="387">
        <f>115000000+12000000</f>
        <v>127000000</v>
      </c>
    </row>
    <row r="281" ht="12.75">
      <c r="D281" s="387"/>
    </row>
  </sheetData>
  <sheetProtection/>
  <mergeCells count="23">
    <mergeCell ref="G16:G17"/>
    <mergeCell ref="A12:A13"/>
    <mergeCell ref="B12:C12"/>
    <mergeCell ref="A18:C18"/>
    <mergeCell ref="F5:F6"/>
    <mergeCell ref="A7:A8"/>
    <mergeCell ref="B7:C7"/>
    <mergeCell ref="B9:C9"/>
    <mergeCell ref="A14:A17"/>
    <mergeCell ref="B14:C14"/>
    <mergeCell ref="A9:A11"/>
    <mergeCell ref="B15:B17"/>
    <mergeCell ref="C15:C17"/>
    <mergeCell ref="G1:H1"/>
    <mergeCell ref="A2:H2"/>
    <mergeCell ref="A4:A6"/>
    <mergeCell ref="B4:B6"/>
    <mergeCell ref="C4:C6"/>
    <mergeCell ref="D4:D6"/>
    <mergeCell ref="E4:F4"/>
    <mergeCell ref="G4:G6"/>
    <mergeCell ref="H4:H6"/>
    <mergeCell ref="E5:E6"/>
  </mergeCells>
  <printOptions horizont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7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O276"/>
  <sheetViews>
    <sheetView view="pageBreakPreview" zoomScaleSheetLayoutView="100" zoomScalePageLayoutView="0" workbookViewId="0" topLeftCell="A1">
      <selection activeCell="G1" sqref="G1:H1"/>
    </sheetView>
  </sheetViews>
  <sheetFormatPr defaultColWidth="8.796875" defaultRowHeight="14.25"/>
  <cols>
    <col min="1" max="1" width="5.3984375" style="60" customWidth="1"/>
    <col min="2" max="2" width="8.8984375" style="60" customWidth="1"/>
    <col min="3" max="3" width="19.5" style="60" bestFit="1" customWidth="1"/>
    <col min="4" max="4" width="10.8984375" style="60" customWidth="1"/>
    <col min="5" max="5" width="11.5" style="60" customWidth="1"/>
    <col min="6" max="6" width="14.09765625" style="60" customWidth="1"/>
    <col min="7" max="7" width="13.8984375" style="60" customWidth="1"/>
    <col min="8" max="8" width="41.19921875" style="60" customWidth="1"/>
    <col min="9" max="16384" width="9" style="60" customWidth="1"/>
  </cols>
  <sheetData>
    <row r="1" spans="1:8" ht="77.25" customHeight="1">
      <c r="A1" s="1"/>
      <c r="B1" s="1"/>
      <c r="C1" s="339" t="s">
        <v>422</v>
      </c>
      <c r="D1" s="340"/>
      <c r="E1" s="340"/>
      <c r="F1" s="340"/>
      <c r="G1" s="524" t="s">
        <v>511</v>
      </c>
      <c r="H1" s="524"/>
    </row>
    <row r="2" spans="1:8" ht="63.75" customHeight="1">
      <c r="A2" s="579" t="s">
        <v>479</v>
      </c>
      <c r="B2" s="579"/>
      <c r="C2" s="579"/>
      <c r="D2" s="579"/>
      <c r="E2" s="579"/>
      <c r="F2" s="579"/>
      <c r="G2" s="579"/>
      <c r="H2" s="579"/>
    </row>
    <row r="3" spans="1:8" ht="17.25" customHeight="1">
      <c r="A3" s="117"/>
      <c r="B3" s="117"/>
      <c r="C3" s="117"/>
      <c r="D3" s="117"/>
      <c r="E3" s="117"/>
      <c r="F3" s="117"/>
      <c r="G3" s="117"/>
      <c r="H3" s="87" t="s">
        <v>1</v>
      </c>
    </row>
    <row r="4" spans="1:8" ht="15.75" customHeight="1">
      <c r="A4" s="580" t="s">
        <v>3</v>
      </c>
      <c r="B4" s="580" t="s">
        <v>4</v>
      </c>
      <c r="C4" s="580" t="s">
        <v>6</v>
      </c>
      <c r="D4" s="558" t="s">
        <v>73</v>
      </c>
      <c r="E4" s="558" t="s">
        <v>377</v>
      </c>
      <c r="F4" s="558"/>
      <c r="G4" s="558" t="s">
        <v>409</v>
      </c>
      <c r="H4" s="580" t="s">
        <v>410</v>
      </c>
    </row>
    <row r="5" spans="1:8" ht="15.75" customHeight="1">
      <c r="A5" s="580"/>
      <c r="B5" s="580"/>
      <c r="C5" s="580"/>
      <c r="D5" s="558"/>
      <c r="E5" s="558" t="s">
        <v>190</v>
      </c>
      <c r="F5" s="558" t="s">
        <v>378</v>
      </c>
      <c r="G5" s="558"/>
      <c r="H5" s="580"/>
    </row>
    <row r="6" spans="1:8" ht="12.75">
      <c r="A6" s="580"/>
      <c r="B6" s="580"/>
      <c r="C6" s="580"/>
      <c r="D6" s="558"/>
      <c r="E6" s="558"/>
      <c r="F6" s="558"/>
      <c r="G6" s="558"/>
      <c r="H6" s="580"/>
    </row>
    <row r="7" spans="1:8" ht="26.25" customHeight="1">
      <c r="A7" s="596" t="s">
        <v>30</v>
      </c>
      <c r="B7" s="588" t="s">
        <v>31</v>
      </c>
      <c r="C7" s="588"/>
      <c r="D7" s="12">
        <f>SUM(D8)</f>
        <v>300000</v>
      </c>
      <c r="E7" s="12">
        <f>SUM(E8)</f>
        <v>300000</v>
      </c>
      <c r="F7" s="12">
        <f>SUM(F8)</f>
        <v>0</v>
      </c>
      <c r="G7" s="46"/>
      <c r="H7" s="341"/>
    </row>
    <row r="8" spans="1:8" ht="51">
      <c r="A8" s="596"/>
      <c r="B8" s="346" t="s">
        <v>138</v>
      </c>
      <c r="C8" s="347" t="s">
        <v>423</v>
      </c>
      <c r="D8" s="12">
        <f>SUM(E8:F8)</f>
        <v>300000</v>
      </c>
      <c r="E8" s="16">
        <v>300000</v>
      </c>
      <c r="F8" s="16">
        <v>0</v>
      </c>
      <c r="G8" s="342" t="s">
        <v>424</v>
      </c>
      <c r="H8" s="190" t="s">
        <v>476</v>
      </c>
    </row>
    <row r="9" spans="1:8" ht="24" customHeight="1">
      <c r="A9" s="575" t="s">
        <v>67</v>
      </c>
      <c r="B9" s="575"/>
      <c r="C9" s="575"/>
      <c r="D9" s="323">
        <f>SUM(D7)</f>
        <v>300000</v>
      </c>
      <c r="E9" s="323">
        <f>SUM(E7)</f>
        <v>300000</v>
      </c>
      <c r="F9" s="323">
        <f>SUM(F7)</f>
        <v>0</v>
      </c>
      <c r="G9" s="348"/>
      <c r="H9" s="344"/>
    </row>
    <row r="10" spans="7:8" ht="12.75">
      <c r="G10" s="345"/>
      <c r="H10" s="345"/>
    </row>
    <row r="11" spans="7:8" ht="12.75">
      <c r="G11" s="345"/>
      <c r="H11" s="345"/>
    </row>
    <row r="12" spans="7:8" ht="12.75">
      <c r="G12" s="345"/>
      <c r="H12" s="345"/>
    </row>
    <row r="74" ht="12.75">
      <c r="O74" s="60">
        <v>766013</v>
      </c>
    </row>
    <row r="78" ht="12.75">
      <c r="O78" s="60">
        <v>567475</v>
      </c>
    </row>
    <row r="168" ht="12.75">
      <c r="D168" s="387">
        <f>115000000+12000000</f>
        <v>127000000</v>
      </c>
    </row>
    <row r="276" ht="12.75">
      <c r="D276" s="387"/>
    </row>
  </sheetData>
  <sheetProtection/>
  <mergeCells count="14">
    <mergeCell ref="F5:F6"/>
    <mergeCell ref="A7:A8"/>
    <mergeCell ref="B7:C7"/>
    <mergeCell ref="A9:C9"/>
    <mergeCell ref="G1:H1"/>
    <mergeCell ref="A2:H2"/>
    <mergeCell ref="A4:A6"/>
    <mergeCell ref="B4:B6"/>
    <mergeCell ref="C4:C6"/>
    <mergeCell ref="D4:D6"/>
    <mergeCell ref="E4:F4"/>
    <mergeCell ref="G4:G6"/>
    <mergeCell ref="H4:H6"/>
    <mergeCell ref="E5:E6"/>
  </mergeCells>
  <printOptions horizontalCentered="1"/>
  <pageMargins left="0.43" right="0.34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</sheetPr>
  <dimension ref="A1:J276"/>
  <sheetViews>
    <sheetView view="pageBreakPreview" zoomScaleSheetLayoutView="100" zoomScalePageLayoutView="0" workbookViewId="0" topLeftCell="A1">
      <selection activeCell="M2" sqref="M2"/>
    </sheetView>
  </sheetViews>
  <sheetFormatPr defaultColWidth="8.796875" defaultRowHeight="14.25"/>
  <cols>
    <col min="1" max="1" width="6.59765625" style="3" customWidth="1"/>
    <col min="2" max="2" width="9.5" style="3" bestFit="1" customWidth="1"/>
    <col min="3" max="3" width="9.3984375" style="3" customWidth="1"/>
    <col min="4" max="4" width="17.8984375" style="3" customWidth="1"/>
    <col min="5" max="5" width="11" style="3" customWidth="1"/>
    <col min="6" max="6" width="11.59765625" style="3" customWidth="1"/>
    <col min="7" max="7" width="10.69921875" style="3" customWidth="1"/>
    <col min="8" max="8" width="10.5" style="3" customWidth="1"/>
    <col min="9" max="9" width="10.3984375" style="3" customWidth="1"/>
    <col min="10" max="10" width="10.5" style="3" customWidth="1"/>
    <col min="11" max="16384" width="9" style="3" customWidth="1"/>
  </cols>
  <sheetData>
    <row r="1" spans="1:10" ht="84" customHeight="1">
      <c r="A1" s="572"/>
      <c r="B1" s="572"/>
      <c r="C1" s="573"/>
      <c r="D1" s="572"/>
      <c r="E1" s="572"/>
      <c r="F1" s="597" t="s">
        <v>512</v>
      </c>
      <c r="G1" s="597"/>
      <c r="H1" s="597"/>
      <c r="I1" s="597"/>
      <c r="J1" s="597"/>
    </row>
    <row r="2" spans="1:10" ht="83.25" customHeight="1">
      <c r="A2" s="552" t="s">
        <v>425</v>
      </c>
      <c r="B2" s="552"/>
      <c r="C2" s="552"/>
      <c r="D2" s="552"/>
      <c r="E2" s="552"/>
      <c r="F2" s="552"/>
      <c r="G2" s="552"/>
      <c r="H2" s="552"/>
      <c r="I2" s="552"/>
      <c r="J2" s="552"/>
    </row>
    <row r="3" spans="1:10" s="116" customFormat="1" ht="33" customHeight="1">
      <c r="A3" s="6"/>
      <c r="B3" s="6"/>
      <c r="C3" s="6"/>
      <c r="D3" s="6"/>
      <c r="J3" s="349" t="s">
        <v>1</v>
      </c>
    </row>
    <row r="4" spans="1:10" s="350" customFormat="1" ht="34.5" customHeight="1">
      <c r="A4" s="598" t="s">
        <v>426</v>
      </c>
      <c r="B4" s="598"/>
      <c r="C4" s="598"/>
      <c r="D4" s="598"/>
      <c r="E4" s="598"/>
      <c r="F4" s="598"/>
      <c r="G4" s="598"/>
      <c r="H4" s="598"/>
      <c r="I4" s="598"/>
      <c r="J4" s="598"/>
    </row>
    <row r="5" spans="1:10" s="350" customFormat="1" ht="30" customHeight="1">
      <c r="A5" s="313" t="s">
        <v>3</v>
      </c>
      <c r="B5" s="313" t="s">
        <v>427</v>
      </c>
      <c r="C5" s="313" t="s">
        <v>5</v>
      </c>
      <c r="D5" s="580" t="s">
        <v>6</v>
      </c>
      <c r="E5" s="580"/>
      <c r="F5" s="580"/>
      <c r="G5" s="580"/>
      <c r="H5" s="580"/>
      <c r="I5" s="580" t="s">
        <v>7</v>
      </c>
      <c r="J5" s="580"/>
    </row>
    <row r="6" spans="1:10" s="350" customFormat="1" ht="30" customHeight="1">
      <c r="A6" s="351" t="s">
        <v>168</v>
      </c>
      <c r="B6" s="599" t="s">
        <v>318</v>
      </c>
      <c r="C6" s="599"/>
      <c r="D6" s="599"/>
      <c r="E6" s="599"/>
      <c r="F6" s="599"/>
      <c r="G6" s="599"/>
      <c r="H6" s="599"/>
      <c r="I6" s="600">
        <f>SUM(I7)</f>
        <v>2948110</v>
      </c>
      <c r="J6" s="601"/>
    </row>
    <row r="7" spans="1:10" s="350" customFormat="1" ht="30" customHeight="1">
      <c r="A7" s="352"/>
      <c r="B7" s="120" t="s">
        <v>175</v>
      </c>
      <c r="C7" s="602" t="s">
        <v>428</v>
      </c>
      <c r="D7" s="602"/>
      <c r="E7" s="602"/>
      <c r="F7" s="602"/>
      <c r="G7" s="602"/>
      <c r="H7" s="602"/>
      <c r="I7" s="603">
        <f>SUM(I8:J9)</f>
        <v>2948110</v>
      </c>
      <c r="J7" s="604"/>
    </row>
    <row r="8" spans="1:10" s="350" customFormat="1" ht="30" customHeight="1">
      <c r="A8" s="353"/>
      <c r="B8" s="118"/>
      <c r="C8" s="253">
        <v>2310</v>
      </c>
      <c r="D8" s="605"/>
      <c r="E8" s="605"/>
      <c r="F8" s="605"/>
      <c r="G8" s="605"/>
      <c r="H8" s="605"/>
      <c r="I8" s="606">
        <v>2878110</v>
      </c>
      <c r="J8" s="607"/>
    </row>
    <row r="9" spans="1:10" s="350" customFormat="1" ht="30" customHeight="1">
      <c r="A9" s="353"/>
      <c r="B9" s="118"/>
      <c r="C9" s="253">
        <v>2320</v>
      </c>
      <c r="D9" s="605"/>
      <c r="E9" s="605"/>
      <c r="F9" s="605"/>
      <c r="G9" s="605"/>
      <c r="H9" s="605"/>
      <c r="I9" s="608">
        <v>70000</v>
      </c>
      <c r="J9" s="608"/>
    </row>
    <row r="10" spans="1:10" s="350" customFormat="1" ht="30" customHeight="1">
      <c r="A10" s="587" t="s">
        <v>50</v>
      </c>
      <c r="B10" s="587"/>
      <c r="C10" s="587"/>
      <c r="D10" s="587"/>
      <c r="E10" s="587"/>
      <c r="F10" s="587"/>
      <c r="G10" s="587"/>
      <c r="H10" s="587"/>
      <c r="I10" s="609">
        <f>SUM(I7)</f>
        <v>2948110</v>
      </c>
      <c r="J10" s="609"/>
    </row>
    <row r="11" spans="1:6" s="350" customFormat="1" ht="81" customHeight="1">
      <c r="A11" s="354"/>
      <c r="B11" s="354"/>
      <c r="C11" s="355"/>
      <c r="D11" s="356"/>
      <c r="E11" s="357"/>
      <c r="F11" s="358"/>
    </row>
    <row r="12" spans="1:10" s="350" customFormat="1" ht="15.75">
      <c r="A12" s="43"/>
      <c r="B12" s="43"/>
      <c r="C12" s="359"/>
      <c r="D12" s="360"/>
      <c r="E12" s="360"/>
      <c r="F12" s="360"/>
      <c r="G12" s="360"/>
      <c r="H12" s="360"/>
      <c r="I12" s="359"/>
      <c r="J12" s="361" t="s">
        <v>1</v>
      </c>
    </row>
    <row r="13" spans="1:10" s="350" customFormat="1" ht="41.25" customHeight="1">
      <c r="A13" s="598" t="s">
        <v>429</v>
      </c>
      <c r="B13" s="598"/>
      <c r="C13" s="598"/>
      <c r="D13" s="598"/>
      <c r="E13" s="598"/>
      <c r="F13" s="598"/>
      <c r="G13" s="598"/>
      <c r="H13" s="598"/>
      <c r="I13" s="598"/>
      <c r="J13" s="598"/>
    </row>
    <row r="14" spans="1:10" s="350" customFormat="1" ht="15" customHeight="1">
      <c r="A14" s="580" t="s">
        <v>3</v>
      </c>
      <c r="B14" s="580" t="s">
        <v>4</v>
      </c>
      <c r="C14" s="580" t="s">
        <v>6</v>
      </c>
      <c r="D14" s="580"/>
      <c r="E14" s="558" t="s">
        <v>53</v>
      </c>
      <c r="F14" s="558" t="s">
        <v>54</v>
      </c>
      <c r="G14" s="580" t="s">
        <v>58</v>
      </c>
      <c r="H14" s="580"/>
      <c r="I14" s="580"/>
      <c r="J14" s="558" t="s">
        <v>56</v>
      </c>
    </row>
    <row r="15" spans="1:10" s="350" customFormat="1" ht="45">
      <c r="A15" s="580"/>
      <c r="B15" s="580"/>
      <c r="C15" s="580"/>
      <c r="D15" s="580"/>
      <c r="E15" s="580"/>
      <c r="F15" s="580"/>
      <c r="G15" s="313" t="s">
        <v>430</v>
      </c>
      <c r="H15" s="313" t="s">
        <v>194</v>
      </c>
      <c r="I15" s="313" t="s">
        <v>431</v>
      </c>
      <c r="J15" s="558"/>
    </row>
    <row r="16" spans="1:10" s="350" customFormat="1" ht="30" customHeight="1">
      <c r="A16" s="610" t="s">
        <v>168</v>
      </c>
      <c r="B16" s="611" t="s">
        <v>432</v>
      </c>
      <c r="C16" s="611"/>
      <c r="D16" s="611"/>
      <c r="E16" s="46">
        <f aca="true" t="shared" si="0" ref="E16:J16">SUM(E17:E17)</f>
        <v>2948110</v>
      </c>
      <c r="F16" s="46">
        <f t="shared" si="0"/>
        <v>2948110</v>
      </c>
      <c r="G16" s="46">
        <f t="shared" si="0"/>
        <v>0</v>
      </c>
      <c r="H16" s="46">
        <f t="shared" si="0"/>
        <v>2948110</v>
      </c>
      <c r="I16" s="46">
        <f t="shared" si="0"/>
        <v>0</v>
      </c>
      <c r="J16" s="46">
        <f t="shared" si="0"/>
        <v>0</v>
      </c>
    </row>
    <row r="17" spans="1:10" s="350" customFormat="1" ht="30" customHeight="1">
      <c r="A17" s="610"/>
      <c r="B17" s="119" t="s">
        <v>175</v>
      </c>
      <c r="C17" s="453" t="s">
        <v>428</v>
      </c>
      <c r="D17" s="453"/>
      <c r="E17" s="16">
        <f>SUM(F17,J17)</f>
        <v>2948110</v>
      </c>
      <c r="F17" s="16">
        <f>SUM(G17:I17)</f>
        <v>2948110</v>
      </c>
      <c r="G17" s="16"/>
      <c r="H17" s="16">
        <v>2948110</v>
      </c>
      <c r="I17" s="16"/>
      <c r="J17" s="16">
        <v>0</v>
      </c>
    </row>
    <row r="18" spans="1:10" s="350" customFormat="1" ht="30" customHeight="1">
      <c r="A18" s="575" t="s">
        <v>67</v>
      </c>
      <c r="B18" s="575"/>
      <c r="C18" s="575"/>
      <c r="D18" s="575"/>
      <c r="E18" s="323">
        <f aca="true" t="shared" si="1" ref="E18:J18">E16</f>
        <v>2948110</v>
      </c>
      <c r="F18" s="323">
        <f t="shared" si="1"/>
        <v>2948110</v>
      </c>
      <c r="G18" s="323">
        <f t="shared" si="1"/>
        <v>0</v>
      </c>
      <c r="H18" s="323">
        <f t="shared" si="1"/>
        <v>2948110</v>
      </c>
      <c r="I18" s="323">
        <f t="shared" si="1"/>
        <v>0</v>
      </c>
      <c r="J18" s="323">
        <f t="shared" si="1"/>
        <v>0</v>
      </c>
    </row>
    <row r="19" spans="1:6" ht="12.75">
      <c r="A19" s="116"/>
      <c r="B19" s="116"/>
      <c r="C19" s="22"/>
      <c r="D19" s="116"/>
      <c r="E19" s="116"/>
      <c r="F19" s="23"/>
    </row>
    <row r="20" spans="1:6" ht="12.75">
      <c r="A20" s="116"/>
      <c r="B20" s="116"/>
      <c r="C20" s="22"/>
      <c r="D20" s="116"/>
      <c r="E20" s="116"/>
      <c r="F20" s="23"/>
    </row>
    <row r="21" spans="1:6" ht="12.75">
      <c r="A21" s="116"/>
      <c r="B21" s="116"/>
      <c r="C21" s="22"/>
      <c r="D21" s="116"/>
      <c r="E21" s="116"/>
      <c r="F21" s="23"/>
    </row>
    <row r="22" spans="1:6" ht="12.75">
      <c r="A22" s="116"/>
      <c r="B22" s="116"/>
      <c r="C22" s="22"/>
      <c r="D22" s="116"/>
      <c r="E22" s="116"/>
      <c r="F22" s="23"/>
    </row>
    <row r="23" spans="1:6" ht="12.75">
      <c r="A23" s="116"/>
      <c r="B23" s="116"/>
      <c r="C23" s="22"/>
      <c r="D23" s="116"/>
      <c r="E23" s="116"/>
      <c r="F23" s="23"/>
    </row>
    <row r="24" spans="1:6" ht="12.75">
      <c r="A24" s="116"/>
      <c r="B24" s="116"/>
      <c r="C24" s="22"/>
      <c r="D24" s="116"/>
      <c r="E24" s="116"/>
      <c r="F24" s="23"/>
    </row>
    <row r="25" spans="1:6" ht="12.75">
      <c r="A25" s="116"/>
      <c r="B25" s="116"/>
      <c r="C25" s="22"/>
      <c r="D25" s="116"/>
      <c r="E25" s="116"/>
      <c r="F25" s="23"/>
    </row>
    <row r="26" spans="1:6" ht="12.75">
      <c r="A26" s="116"/>
      <c r="B26" s="116"/>
      <c r="C26" s="22"/>
      <c r="D26" s="116"/>
      <c r="E26" s="116"/>
      <c r="F26" s="23"/>
    </row>
    <row r="27" spans="1:6" ht="12.75">
      <c r="A27" s="116"/>
      <c r="B27" s="116"/>
      <c r="C27" s="22"/>
      <c r="D27" s="116"/>
      <c r="E27" s="116"/>
      <c r="F27" s="23"/>
    </row>
    <row r="28" spans="1:6" ht="12.75">
      <c r="A28" s="116"/>
      <c r="B28" s="116"/>
      <c r="C28" s="22"/>
      <c r="D28" s="116"/>
      <c r="E28" s="116"/>
      <c r="F28" s="23"/>
    </row>
    <row r="29" spans="1:6" ht="12.75">
      <c r="A29" s="116"/>
      <c r="B29" s="116"/>
      <c r="C29" s="22"/>
      <c r="D29" s="116"/>
      <c r="E29" s="116"/>
      <c r="F29" s="23"/>
    </row>
    <row r="30" spans="3:6" ht="12.75">
      <c r="C30" s="22"/>
      <c r="D30" s="116"/>
      <c r="E30" s="116"/>
      <c r="F30" s="23"/>
    </row>
    <row r="31" spans="3:6" ht="12.75">
      <c r="C31" s="22"/>
      <c r="D31" s="116"/>
      <c r="E31" s="116"/>
      <c r="F31" s="23"/>
    </row>
    <row r="32" spans="3:6" ht="12.75">
      <c r="C32" s="24"/>
      <c r="E32" s="116"/>
      <c r="F32" s="23"/>
    </row>
    <row r="33" spans="3:6" ht="12.75">
      <c r="C33" s="24"/>
      <c r="E33" s="116"/>
      <c r="F33" s="23"/>
    </row>
    <row r="34" spans="3:6" ht="12.75">
      <c r="C34" s="24"/>
      <c r="E34" s="116"/>
      <c r="F34" s="23"/>
    </row>
    <row r="35" spans="3:6" ht="12.75">
      <c r="C35" s="24"/>
      <c r="E35" s="116"/>
      <c r="F35" s="23"/>
    </row>
    <row r="36" spans="3:6" ht="12.75">
      <c r="C36" s="24"/>
      <c r="E36" s="116"/>
      <c r="F36" s="23"/>
    </row>
    <row r="37" spans="3:6" ht="12.75">
      <c r="C37" s="24"/>
      <c r="F37" s="25"/>
    </row>
    <row r="38" spans="3:6" ht="12.75">
      <c r="C38" s="24"/>
      <c r="F38" s="25"/>
    </row>
    <row r="39" spans="3:6" ht="12.75">
      <c r="C39" s="24"/>
      <c r="F39" s="25"/>
    </row>
    <row r="40" spans="3:6" ht="12.75">
      <c r="C40" s="24"/>
      <c r="F40" s="25"/>
    </row>
    <row r="41" spans="3:6" ht="12.75">
      <c r="C41" s="24"/>
      <c r="F41" s="25"/>
    </row>
    <row r="42" spans="3:6" ht="12.75">
      <c r="C42" s="24"/>
      <c r="F42" s="25"/>
    </row>
    <row r="43" spans="3:6" ht="12.75">
      <c r="C43" s="24"/>
      <c r="F43" s="25"/>
    </row>
    <row r="44" spans="3:6" ht="12.75">
      <c r="C44" s="24"/>
      <c r="F44" s="25"/>
    </row>
    <row r="45" spans="3:6" ht="12.75">
      <c r="C45" s="24"/>
      <c r="F45" s="25"/>
    </row>
    <row r="46" spans="3:6" ht="12.75">
      <c r="C46" s="24"/>
      <c r="E46" s="4"/>
      <c r="F46" s="25"/>
    </row>
    <row r="47" spans="3:6" ht="12.75">
      <c r="C47" s="24"/>
      <c r="F47" s="25"/>
    </row>
    <row r="48" ht="12.75">
      <c r="F48" s="25"/>
    </row>
    <row r="49" ht="12.75">
      <c r="F49" s="25"/>
    </row>
    <row r="50" ht="12.75">
      <c r="F50" s="25"/>
    </row>
    <row r="51" ht="12.75">
      <c r="F51" s="25"/>
    </row>
    <row r="52" ht="12.75">
      <c r="F52" s="25"/>
    </row>
    <row r="53" ht="12.75">
      <c r="F53" s="25"/>
    </row>
    <row r="54" ht="12.75">
      <c r="F54" s="25"/>
    </row>
    <row r="168" ht="12.75">
      <c r="D168" s="386">
        <f>115000000+12000000</f>
        <v>127000000</v>
      </c>
    </row>
    <row r="276" ht="12.75">
      <c r="D276" s="386"/>
    </row>
  </sheetData>
  <sheetProtection/>
  <mergeCells count="28">
    <mergeCell ref="A18:D18"/>
    <mergeCell ref="D9:H9"/>
    <mergeCell ref="I9:J9"/>
    <mergeCell ref="A10:H10"/>
    <mergeCell ref="I10:J10"/>
    <mergeCell ref="A13:J13"/>
    <mergeCell ref="A14:A15"/>
    <mergeCell ref="B14:B15"/>
    <mergeCell ref="C14:D15"/>
    <mergeCell ref="E14:E15"/>
    <mergeCell ref="F14:F15"/>
    <mergeCell ref="G14:I14"/>
    <mergeCell ref="J14:J15"/>
    <mergeCell ref="A16:A17"/>
    <mergeCell ref="B16:D16"/>
    <mergeCell ref="C17:D17"/>
    <mergeCell ref="B6:H6"/>
    <mergeCell ref="I6:J6"/>
    <mergeCell ref="C7:H7"/>
    <mergeCell ref="I7:J7"/>
    <mergeCell ref="D8:H8"/>
    <mergeCell ref="I8:J8"/>
    <mergeCell ref="A1:E1"/>
    <mergeCell ref="F1:J1"/>
    <mergeCell ref="A2:J2"/>
    <mergeCell ref="A4:J4"/>
    <mergeCell ref="D5:H5"/>
    <mergeCell ref="I5:J5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d.gruszczynska</dc:creator>
  <cp:keywords/>
  <dc:description/>
  <cp:lastModifiedBy>a.szynal</cp:lastModifiedBy>
  <cp:lastPrinted>2012-01-31T09:23:19Z</cp:lastPrinted>
  <dcterms:created xsi:type="dcterms:W3CDTF">2011-10-28T04:56:14Z</dcterms:created>
  <dcterms:modified xsi:type="dcterms:W3CDTF">2012-02-07T08:57:43Z</dcterms:modified>
  <cp:category/>
  <cp:version/>
  <cp:contentType/>
  <cp:contentStatus/>
</cp:coreProperties>
</file>